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535"/>
  </bookViews>
  <sheets>
    <sheet name="2017" sheetId="1" r:id="rId1"/>
    <sheet name="2018 PRESUP" sheetId="3" r:id="rId2"/>
  </sheets>
  <definedNames>
    <definedName name="_xlnm.Print_Area" localSheetId="0">'2017'!$A$1:$M$58</definedName>
    <definedName name="_xlnm.Print_Area" localSheetId="1">'2018 PRESUP'!$A$1:$M$54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N58" i="1"/>
  <c r="N54" i="3"/>
  <c r="L28" i="1"/>
  <c r="N28" i="1"/>
  <c r="C58" i="1"/>
  <c r="C28" i="1"/>
  <c r="N46" i="1"/>
  <c r="D51" i="3"/>
  <c r="E51" i="3"/>
  <c r="F51" i="3"/>
  <c r="G51" i="3"/>
  <c r="H51" i="3"/>
  <c r="I51" i="3"/>
  <c r="J51" i="3"/>
  <c r="K51" i="3"/>
  <c r="L51" i="3"/>
  <c r="M51" i="3"/>
  <c r="D52" i="3"/>
  <c r="E52" i="3"/>
  <c r="F52" i="3"/>
  <c r="G52" i="3"/>
  <c r="H52" i="3"/>
  <c r="I52" i="3"/>
  <c r="J52" i="3"/>
  <c r="K52" i="3"/>
  <c r="L52" i="3"/>
  <c r="M52" i="3"/>
  <c r="C51" i="3"/>
  <c r="C52" i="3"/>
  <c r="F23" i="3" l="1"/>
  <c r="G25" i="1"/>
  <c r="N51" i="3" l="1"/>
  <c r="M50" i="3"/>
  <c r="L50" i="3"/>
  <c r="K50" i="3"/>
  <c r="J50" i="3"/>
  <c r="I50" i="3"/>
  <c r="H50" i="3"/>
  <c r="G50" i="3"/>
  <c r="F50" i="3"/>
  <c r="E50" i="3"/>
  <c r="D50" i="3"/>
  <c r="C49" i="3"/>
  <c r="J49" i="3" s="1"/>
  <c r="M48" i="3"/>
  <c r="L48" i="3"/>
  <c r="K48" i="3"/>
  <c r="J48" i="3"/>
  <c r="I48" i="3"/>
  <c r="H48" i="3"/>
  <c r="G48" i="3"/>
  <c r="F48" i="3"/>
  <c r="E48" i="3"/>
  <c r="D48" i="3"/>
  <c r="M47" i="3"/>
  <c r="L47" i="3"/>
  <c r="K47" i="3"/>
  <c r="J47" i="3"/>
  <c r="I47" i="3"/>
  <c r="H47" i="3"/>
  <c r="G47" i="3"/>
  <c r="F47" i="3"/>
  <c r="E47" i="3"/>
  <c r="D47" i="3"/>
  <c r="C46" i="3"/>
  <c r="K46" i="3" s="1"/>
  <c r="M45" i="3"/>
  <c r="L45" i="3"/>
  <c r="K45" i="3"/>
  <c r="J45" i="3"/>
  <c r="I45" i="3"/>
  <c r="H45" i="3"/>
  <c r="G45" i="3"/>
  <c r="F45" i="3"/>
  <c r="E45" i="3"/>
  <c r="D45" i="3"/>
  <c r="L44" i="3"/>
  <c r="F44" i="3"/>
  <c r="D44" i="3"/>
  <c r="N43" i="3"/>
  <c r="M41" i="3"/>
  <c r="L41" i="3"/>
  <c r="K41" i="3"/>
  <c r="J41" i="3"/>
  <c r="I41" i="3"/>
  <c r="H41" i="3"/>
  <c r="G41" i="3"/>
  <c r="F41" i="3"/>
  <c r="E41" i="3"/>
  <c r="D41" i="3"/>
  <c r="M40" i="3"/>
  <c r="L40" i="3"/>
  <c r="K40" i="3"/>
  <c r="J40" i="3"/>
  <c r="I40" i="3"/>
  <c r="H40" i="3"/>
  <c r="G40" i="3"/>
  <c r="F40" i="3"/>
  <c r="E40" i="3"/>
  <c r="D40" i="3"/>
  <c r="M39" i="3"/>
  <c r="L39" i="3"/>
  <c r="K39" i="3"/>
  <c r="J39" i="3"/>
  <c r="I39" i="3"/>
  <c r="H39" i="3"/>
  <c r="G39" i="3"/>
  <c r="F39" i="3"/>
  <c r="E39" i="3"/>
  <c r="D39" i="3"/>
  <c r="C38" i="3"/>
  <c r="K38" i="3" s="1"/>
  <c r="N37" i="3"/>
  <c r="M36" i="3"/>
  <c r="L36" i="3"/>
  <c r="K36" i="3"/>
  <c r="J36" i="3"/>
  <c r="I36" i="3"/>
  <c r="H36" i="3"/>
  <c r="G36" i="3"/>
  <c r="F36" i="3"/>
  <c r="E36" i="3"/>
  <c r="D36" i="3"/>
  <c r="N35" i="3"/>
  <c r="C34" i="3"/>
  <c r="M34" i="3" s="1"/>
  <c r="M33" i="3"/>
  <c r="L33" i="3"/>
  <c r="K33" i="3"/>
  <c r="J33" i="3"/>
  <c r="I33" i="3"/>
  <c r="H33" i="3"/>
  <c r="G33" i="3"/>
  <c r="F33" i="3"/>
  <c r="E33" i="3"/>
  <c r="D33" i="3"/>
  <c r="C31" i="3"/>
  <c r="K31" i="3" s="1"/>
  <c r="M30" i="3"/>
  <c r="L30" i="3"/>
  <c r="K30" i="3"/>
  <c r="J30" i="3"/>
  <c r="I30" i="3"/>
  <c r="H30" i="3"/>
  <c r="G30" i="3"/>
  <c r="F30" i="3"/>
  <c r="E30" i="3"/>
  <c r="D30" i="3"/>
  <c r="N29" i="3"/>
  <c r="M28" i="3"/>
  <c r="L28" i="3"/>
  <c r="K28" i="3"/>
  <c r="J28" i="3"/>
  <c r="I28" i="3"/>
  <c r="H28" i="3"/>
  <c r="G28" i="3"/>
  <c r="F28" i="3"/>
  <c r="E28" i="3"/>
  <c r="D28" i="3"/>
  <c r="M27" i="3"/>
  <c r="L27" i="3"/>
  <c r="K27" i="3"/>
  <c r="J27" i="3"/>
  <c r="I27" i="3"/>
  <c r="H27" i="3"/>
  <c r="G27" i="3"/>
  <c r="F27" i="3"/>
  <c r="E27" i="3"/>
  <c r="D27" i="3"/>
  <c r="M26" i="3"/>
  <c r="L26" i="3"/>
  <c r="K26" i="3"/>
  <c r="J26" i="3"/>
  <c r="I26" i="3"/>
  <c r="H26" i="3"/>
  <c r="G26" i="3"/>
  <c r="F26" i="3"/>
  <c r="E26" i="3"/>
  <c r="D26" i="3"/>
  <c r="C25" i="3"/>
  <c r="K25" i="3" s="1"/>
  <c r="M23" i="3"/>
  <c r="L23" i="3"/>
  <c r="K23" i="3"/>
  <c r="J23" i="3"/>
  <c r="I23" i="3"/>
  <c r="H23" i="3"/>
  <c r="G23" i="3"/>
  <c r="E23" i="3"/>
  <c r="D23" i="3"/>
  <c r="M22" i="3"/>
  <c r="L22" i="3"/>
  <c r="K22" i="3"/>
  <c r="J22" i="3"/>
  <c r="I22" i="3"/>
  <c r="H22" i="3"/>
  <c r="G22" i="3"/>
  <c r="F22" i="3"/>
  <c r="E22" i="3"/>
  <c r="D22" i="3"/>
  <c r="M21" i="3"/>
  <c r="L21" i="3"/>
  <c r="K21" i="3"/>
  <c r="J21" i="3"/>
  <c r="I21" i="3"/>
  <c r="H21" i="3"/>
  <c r="G21" i="3"/>
  <c r="F21" i="3"/>
  <c r="E21" i="3"/>
  <c r="D21" i="3"/>
  <c r="M20" i="3"/>
  <c r="L20" i="3"/>
  <c r="K20" i="3"/>
  <c r="J20" i="3"/>
  <c r="I20" i="3"/>
  <c r="H20" i="3"/>
  <c r="G20" i="3"/>
  <c r="F20" i="3"/>
  <c r="E20" i="3"/>
  <c r="D20" i="3"/>
  <c r="C19" i="3"/>
  <c r="K19" i="3" s="1"/>
  <c r="N18" i="3"/>
  <c r="C17" i="3"/>
  <c r="L17" i="3" s="1"/>
  <c r="M16" i="3"/>
  <c r="L16" i="3"/>
  <c r="K16" i="3"/>
  <c r="J16" i="3"/>
  <c r="I16" i="3"/>
  <c r="H16" i="3"/>
  <c r="G16" i="3"/>
  <c r="F16" i="3"/>
  <c r="E16" i="3"/>
  <c r="D16" i="3"/>
  <c r="C15" i="3"/>
  <c r="L15" i="3" s="1"/>
  <c r="M14" i="3"/>
  <c r="L14" i="3"/>
  <c r="K14" i="3"/>
  <c r="J14" i="3"/>
  <c r="I14" i="3"/>
  <c r="H14" i="3"/>
  <c r="G14" i="3"/>
  <c r="F14" i="3"/>
  <c r="E14" i="3"/>
  <c r="D14" i="3"/>
  <c r="C13" i="3"/>
  <c r="K13" i="3" s="1"/>
  <c r="M12" i="3"/>
  <c r="L12" i="3"/>
  <c r="K12" i="3"/>
  <c r="J12" i="3"/>
  <c r="I12" i="3"/>
  <c r="H12" i="3"/>
  <c r="G12" i="3"/>
  <c r="F12" i="3"/>
  <c r="E12" i="3"/>
  <c r="D12" i="3"/>
  <c r="M11" i="3"/>
  <c r="L11" i="3"/>
  <c r="K11" i="3"/>
  <c r="J11" i="3"/>
  <c r="I11" i="3"/>
  <c r="H11" i="3"/>
  <c r="G11" i="3"/>
  <c r="F11" i="3"/>
  <c r="E11" i="3"/>
  <c r="D11" i="3"/>
  <c r="M10" i="3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J8" i="3" s="1"/>
  <c r="I9" i="3"/>
  <c r="H9" i="3"/>
  <c r="G9" i="3"/>
  <c r="F9" i="3"/>
  <c r="F8" i="3" s="1"/>
  <c r="E9" i="3"/>
  <c r="D9" i="3"/>
  <c r="C8" i="3"/>
  <c r="N6" i="3"/>
  <c r="J34" i="3" l="1"/>
  <c r="D25" i="3"/>
  <c r="F25" i="3"/>
  <c r="N20" i="3"/>
  <c r="N26" i="3"/>
  <c r="N27" i="3"/>
  <c r="D31" i="3"/>
  <c r="I25" i="3"/>
  <c r="M31" i="3"/>
  <c r="D38" i="3"/>
  <c r="L25" i="3"/>
  <c r="E31" i="3"/>
  <c r="F38" i="3"/>
  <c r="N39" i="3"/>
  <c r="N40" i="3"/>
  <c r="H31" i="3"/>
  <c r="N36" i="3"/>
  <c r="L38" i="3"/>
  <c r="L31" i="3"/>
  <c r="I17" i="3"/>
  <c r="I19" i="3"/>
  <c r="M46" i="3"/>
  <c r="E15" i="3"/>
  <c r="M15" i="3"/>
  <c r="D17" i="3"/>
  <c r="J17" i="3"/>
  <c r="D19" i="3"/>
  <c r="L19" i="3"/>
  <c r="N23" i="3"/>
  <c r="H25" i="3"/>
  <c r="M25" i="3"/>
  <c r="N30" i="3"/>
  <c r="H38" i="3"/>
  <c r="M38" i="3"/>
  <c r="N42" i="3"/>
  <c r="D46" i="3"/>
  <c r="I46" i="3"/>
  <c r="H46" i="3"/>
  <c r="F15" i="3"/>
  <c r="E17" i="3"/>
  <c r="M17" i="3"/>
  <c r="E19" i="3"/>
  <c r="M19" i="3"/>
  <c r="N28" i="3"/>
  <c r="N33" i="3"/>
  <c r="I38" i="3"/>
  <c r="N41" i="3"/>
  <c r="E46" i="3"/>
  <c r="J46" i="3"/>
  <c r="N50" i="3"/>
  <c r="J15" i="3"/>
  <c r="N12" i="3"/>
  <c r="I15" i="3"/>
  <c r="N16" i="3"/>
  <c r="F17" i="3"/>
  <c r="H19" i="3"/>
  <c r="N21" i="3"/>
  <c r="N22" i="3"/>
  <c r="E25" i="3"/>
  <c r="J25" i="3"/>
  <c r="I31" i="3"/>
  <c r="N32" i="3"/>
  <c r="F34" i="3"/>
  <c r="E38" i="3"/>
  <c r="J38" i="3"/>
  <c r="N44" i="3"/>
  <c r="N45" i="3"/>
  <c r="F46" i="3"/>
  <c r="L46" i="3"/>
  <c r="N47" i="3"/>
  <c r="N48" i="3"/>
  <c r="C7" i="3"/>
  <c r="H13" i="3"/>
  <c r="I13" i="3"/>
  <c r="N14" i="3"/>
  <c r="D13" i="3"/>
  <c r="L13" i="3"/>
  <c r="E13" i="3"/>
  <c r="M13" i="3"/>
  <c r="N11" i="3"/>
  <c r="L8" i="3"/>
  <c r="L7" i="3" s="1"/>
  <c r="D8" i="3"/>
  <c r="H8" i="3"/>
  <c r="N10" i="3"/>
  <c r="I8" i="3"/>
  <c r="M8" i="3"/>
  <c r="E8" i="3"/>
  <c r="G8" i="3"/>
  <c r="K8" i="3"/>
  <c r="G49" i="3"/>
  <c r="N9" i="3"/>
  <c r="D49" i="3"/>
  <c r="F13" i="3"/>
  <c r="J13" i="3"/>
  <c r="G15" i="3"/>
  <c r="K15" i="3"/>
  <c r="G17" i="3"/>
  <c r="K17" i="3"/>
  <c r="F19" i="3"/>
  <c r="J19" i="3"/>
  <c r="C24" i="3"/>
  <c r="G25" i="3"/>
  <c r="F31" i="3"/>
  <c r="J31" i="3"/>
  <c r="D34" i="3"/>
  <c r="H34" i="3"/>
  <c r="L34" i="3"/>
  <c r="G38" i="3"/>
  <c r="G46" i="3"/>
  <c r="E49" i="3"/>
  <c r="I49" i="3"/>
  <c r="M49" i="3"/>
  <c r="K49" i="3"/>
  <c r="G34" i="3"/>
  <c r="K34" i="3"/>
  <c r="H49" i="3"/>
  <c r="L49" i="3"/>
  <c r="G13" i="3"/>
  <c r="D15" i="3"/>
  <c r="H15" i="3"/>
  <c r="H17" i="3"/>
  <c r="G19" i="3"/>
  <c r="G31" i="3"/>
  <c r="E34" i="3"/>
  <c r="I34" i="3"/>
  <c r="F49" i="3"/>
  <c r="F19" i="1"/>
  <c r="D19" i="1"/>
  <c r="F48" i="1"/>
  <c r="L48" i="1"/>
  <c r="D48" i="1"/>
  <c r="C8" i="1"/>
  <c r="F55" i="1"/>
  <c r="G55" i="1"/>
  <c r="J55" i="1"/>
  <c r="K55" i="1"/>
  <c r="D56" i="1"/>
  <c r="D55" i="1" s="1"/>
  <c r="E56" i="1"/>
  <c r="E55" i="1" s="1"/>
  <c r="F56" i="1"/>
  <c r="G56" i="1"/>
  <c r="H56" i="1"/>
  <c r="H55" i="1" s="1"/>
  <c r="I56" i="1"/>
  <c r="I55" i="1" s="1"/>
  <c r="J56" i="1"/>
  <c r="K56" i="1"/>
  <c r="L56" i="1"/>
  <c r="L55" i="1" s="1"/>
  <c r="M56" i="1"/>
  <c r="M55" i="1" s="1"/>
  <c r="C56" i="1"/>
  <c r="C55" i="1" s="1"/>
  <c r="M14" i="1"/>
  <c r="M16" i="1"/>
  <c r="M17" i="1"/>
  <c r="M18" i="1"/>
  <c r="M19" i="1"/>
  <c r="M23" i="1"/>
  <c r="M24" i="1"/>
  <c r="M25" i="1"/>
  <c r="M26" i="1"/>
  <c r="M27" i="1"/>
  <c r="M30" i="1"/>
  <c r="M31" i="1"/>
  <c r="M32" i="1"/>
  <c r="M34" i="1"/>
  <c r="M37" i="1"/>
  <c r="M40" i="1"/>
  <c r="M43" i="1"/>
  <c r="M44" i="1"/>
  <c r="M45" i="1"/>
  <c r="M49" i="1"/>
  <c r="M51" i="1"/>
  <c r="M52" i="1"/>
  <c r="M54" i="1"/>
  <c r="L14" i="1"/>
  <c r="L16" i="1"/>
  <c r="L17" i="1"/>
  <c r="L18" i="1"/>
  <c r="L19" i="1"/>
  <c r="L23" i="1"/>
  <c r="L24" i="1"/>
  <c r="L25" i="1"/>
  <c r="L26" i="1"/>
  <c r="L27" i="1"/>
  <c r="L30" i="1"/>
  <c r="L31" i="1"/>
  <c r="L32" i="1"/>
  <c r="L34" i="1"/>
  <c r="L37" i="1"/>
  <c r="L40" i="1"/>
  <c r="L43" i="1"/>
  <c r="L44" i="1"/>
  <c r="L45" i="1"/>
  <c r="L49" i="1"/>
  <c r="L51" i="1"/>
  <c r="L52" i="1"/>
  <c r="L54" i="1"/>
  <c r="K14" i="1"/>
  <c r="K16" i="1"/>
  <c r="K17" i="1"/>
  <c r="K18" i="1"/>
  <c r="K19" i="1"/>
  <c r="K23" i="1"/>
  <c r="K24" i="1"/>
  <c r="K25" i="1"/>
  <c r="K26" i="1"/>
  <c r="K27" i="1"/>
  <c r="K30" i="1"/>
  <c r="K31" i="1"/>
  <c r="K32" i="1"/>
  <c r="K34" i="1"/>
  <c r="K37" i="1"/>
  <c r="K40" i="1"/>
  <c r="K43" i="1"/>
  <c r="K44" i="1"/>
  <c r="K45" i="1"/>
  <c r="K49" i="1"/>
  <c r="K51" i="1"/>
  <c r="K52" i="1"/>
  <c r="K54" i="1"/>
  <c r="J14" i="1"/>
  <c r="J16" i="1"/>
  <c r="J17" i="1"/>
  <c r="J18" i="1"/>
  <c r="J19" i="1"/>
  <c r="J23" i="1"/>
  <c r="J24" i="1"/>
  <c r="J25" i="1"/>
  <c r="J26" i="1"/>
  <c r="J27" i="1"/>
  <c r="J30" i="1"/>
  <c r="J31" i="1"/>
  <c r="J32" i="1"/>
  <c r="J34" i="1"/>
  <c r="J37" i="1"/>
  <c r="J40" i="1"/>
  <c r="J43" i="1"/>
  <c r="J44" i="1"/>
  <c r="J45" i="1"/>
  <c r="J49" i="1"/>
  <c r="J51" i="1"/>
  <c r="J52" i="1"/>
  <c r="J54" i="1"/>
  <c r="I14" i="1"/>
  <c r="I16" i="1"/>
  <c r="I17" i="1"/>
  <c r="I18" i="1"/>
  <c r="I19" i="1"/>
  <c r="I23" i="1"/>
  <c r="I24" i="1"/>
  <c r="I25" i="1"/>
  <c r="I26" i="1"/>
  <c r="I27" i="1"/>
  <c r="I30" i="1"/>
  <c r="I31" i="1"/>
  <c r="I32" i="1"/>
  <c r="I34" i="1"/>
  <c r="I37" i="1"/>
  <c r="I40" i="1"/>
  <c r="I43" i="1"/>
  <c r="I44" i="1"/>
  <c r="I45" i="1"/>
  <c r="I49" i="1"/>
  <c r="I51" i="1"/>
  <c r="I52" i="1"/>
  <c r="I54" i="1"/>
  <c r="H14" i="1"/>
  <c r="H16" i="1"/>
  <c r="H17" i="1"/>
  <c r="H18" i="1"/>
  <c r="H19" i="1"/>
  <c r="H23" i="1"/>
  <c r="H24" i="1"/>
  <c r="H25" i="1"/>
  <c r="H26" i="1"/>
  <c r="H27" i="1"/>
  <c r="H30" i="1"/>
  <c r="H31" i="1"/>
  <c r="H32" i="1"/>
  <c r="H34" i="1"/>
  <c r="H37" i="1"/>
  <c r="H40" i="1"/>
  <c r="H43" i="1"/>
  <c r="H44" i="1"/>
  <c r="H45" i="1"/>
  <c r="H49" i="1"/>
  <c r="H51" i="1"/>
  <c r="H52" i="1"/>
  <c r="H54" i="1"/>
  <c r="G14" i="1"/>
  <c r="G16" i="1"/>
  <c r="G17" i="1"/>
  <c r="G18" i="1"/>
  <c r="G19" i="1"/>
  <c r="G23" i="1"/>
  <c r="G24" i="1"/>
  <c r="G26" i="1"/>
  <c r="G27" i="1"/>
  <c r="G30" i="1"/>
  <c r="G31" i="1"/>
  <c r="G32" i="1"/>
  <c r="G34" i="1"/>
  <c r="G37" i="1"/>
  <c r="G40" i="1"/>
  <c r="G43" i="1"/>
  <c r="G44" i="1"/>
  <c r="G45" i="1"/>
  <c r="G49" i="1"/>
  <c r="G51" i="1"/>
  <c r="G52" i="1"/>
  <c r="G54" i="1"/>
  <c r="F14" i="1"/>
  <c r="F16" i="1"/>
  <c r="F17" i="1"/>
  <c r="N17" i="1" s="1"/>
  <c r="F18" i="1"/>
  <c r="F23" i="1"/>
  <c r="F24" i="1"/>
  <c r="F25" i="1"/>
  <c r="F26" i="1"/>
  <c r="F27" i="1"/>
  <c r="F30" i="1"/>
  <c r="F31" i="1"/>
  <c r="F32" i="1"/>
  <c r="F34" i="1"/>
  <c r="F37" i="1"/>
  <c r="F40" i="1"/>
  <c r="F43" i="1"/>
  <c r="F44" i="1"/>
  <c r="F45" i="1"/>
  <c r="F49" i="1"/>
  <c r="F51" i="1"/>
  <c r="F52" i="1"/>
  <c r="F54" i="1"/>
  <c r="E14" i="1"/>
  <c r="E16" i="1"/>
  <c r="E17" i="1"/>
  <c r="E18" i="1"/>
  <c r="E19" i="1"/>
  <c r="E23" i="1"/>
  <c r="E24" i="1"/>
  <c r="E25" i="1"/>
  <c r="E26" i="1"/>
  <c r="E27" i="1"/>
  <c r="E30" i="1"/>
  <c r="E31" i="1"/>
  <c r="E32" i="1"/>
  <c r="E34" i="1"/>
  <c r="E37" i="1"/>
  <c r="N37" i="1" s="1"/>
  <c r="E40" i="1"/>
  <c r="N40" i="1" s="1"/>
  <c r="E43" i="1"/>
  <c r="E44" i="1"/>
  <c r="E45" i="1"/>
  <c r="N45" i="1" s="1"/>
  <c r="E49" i="1"/>
  <c r="E51" i="1"/>
  <c r="E52" i="1"/>
  <c r="N52" i="1" s="1"/>
  <c r="E54" i="1"/>
  <c r="D14" i="1"/>
  <c r="D16" i="1"/>
  <c r="D17" i="1"/>
  <c r="D18" i="1"/>
  <c r="N21" i="1"/>
  <c r="D23" i="1"/>
  <c r="D24" i="1"/>
  <c r="N24" i="1" s="1"/>
  <c r="D25" i="1"/>
  <c r="N25" i="1" s="1"/>
  <c r="D26" i="1"/>
  <c r="D27" i="1"/>
  <c r="D30" i="1"/>
  <c r="D31" i="1"/>
  <c r="D32" i="1"/>
  <c r="D34" i="1"/>
  <c r="N36" i="1"/>
  <c r="D37" i="1"/>
  <c r="D40" i="1"/>
  <c r="D43" i="1"/>
  <c r="D44" i="1"/>
  <c r="D45" i="1"/>
  <c r="D49" i="1"/>
  <c r="N49" i="1" s="1"/>
  <c r="D51" i="1"/>
  <c r="D52" i="1"/>
  <c r="D54" i="1"/>
  <c r="M10" i="1"/>
  <c r="M11" i="1"/>
  <c r="M12" i="1"/>
  <c r="L10" i="1"/>
  <c r="L11" i="1"/>
  <c r="L12" i="1"/>
  <c r="K10" i="1"/>
  <c r="K11" i="1"/>
  <c r="K12" i="1"/>
  <c r="J10" i="1"/>
  <c r="J11" i="1"/>
  <c r="J12" i="1"/>
  <c r="J8" i="1" s="1"/>
  <c r="I10" i="1"/>
  <c r="I11" i="1"/>
  <c r="I12" i="1"/>
  <c r="H10" i="1"/>
  <c r="H11" i="1"/>
  <c r="H12" i="1"/>
  <c r="G11" i="1"/>
  <c r="G9" i="1"/>
  <c r="G8" i="1" s="1"/>
  <c r="G10" i="1"/>
  <c r="G12" i="1"/>
  <c r="F10" i="1"/>
  <c r="F11" i="1"/>
  <c r="F8" i="1" s="1"/>
  <c r="F12" i="1"/>
  <c r="E11" i="1"/>
  <c r="E10" i="1"/>
  <c r="N10" i="1" s="1"/>
  <c r="E12" i="1"/>
  <c r="D10" i="1"/>
  <c r="D11" i="1"/>
  <c r="D12" i="1"/>
  <c r="M9" i="1"/>
  <c r="M8" i="1" s="1"/>
  <c r="L9" i="1"/>
  <c r="L8" i="1" s="1"/>
  <c r="K9" i="1"/>
  <c r="K8" i="1" s="1"/>
  <c r="J9" i="1"/>
  <c r="I9" i="1"/>
  <c r="I8" i="1" s="1"/>
  <c r="H9" i="1"/>
  <c r="H8" i="1" s="1"/>
  <c r="F9" i="1"/>
  <c r="E9" i="1"/>
  <c r="E8" i="1" s="1"/>
  <c r="D9" i="1"/>
  <c r="D8" i="1" s="1"/>
  <c r="N18" i="1"/>
  <c r="N32" i="1"/>
  <c r="N41" i="1"/>
  <c r="N44" i="1"/>
  <c r="N57" i="1"/>
  <c r="N56" i="1" s="1"/>
  <c r="N55" i="1" s="1"/>
  <c r="N6" i="1"/>
  <c r="N46" i="3" l="1"/>
  <c r="N38" i="3"/>
  <c r="N19" i="3"/>
  <c r="N17" i="3"/>
  <c r="N31" i="3"/>
  <c r="N25" i="3"/>
  <c r="J7" i="3"/>
  <c r="F7" i="3"/>
  <c r="E7" i="3"/>
  <c r="N14" i="1"/>
  <c r="M7" i="3"/>
  <c r="I7" i="3"/>
  <c r="K7" i="3"/>
  <c r="H7" i="3"/>
  <c r="N8" i="3"/>
  <c r="G7" i="3"/>
  <c r="N49" i="3"/>
  <c r="N15" i="3"/>
  <c r="D7" i="3"/>
  <c r="N13" i="3"/>
  <c r="N34" i="3"/>
  <c r="L24" i="3"/>
  <c r="L54" i="3" s="1"/>
  <c r="H24" i="3"/>
  <c r="D24" i="3"/>
  <c r="F24" i="3"/>
  <c r="I24" i="3"/>
  <c r="E24" i="3"/>
  <c r="K24" i="3"/>
  <c r="G24" i="3"/>
  <c r="J24" i="3"/>
  <c r="C54" i="3"/>
  <c r="M24" i="3"/>
  <c r="N8" i="1"/>
  <c r="N48" i="1"/>
  <c r="N33" i="1"/>
  <c r="N51" i="1"/>
  <c r="N43" i="1"/>
  <c r="N31" i="1"/>
  <c r="N23" i="1"/>
  <c r="N54" i="1"/>
  <c r="N34" i="1"/>
  <c r="N30" i="1"/>
  <c r="N26" i="1"/>
  <c r="N19" i="1"/>
  <c r="N47" i="1"/>
  <c r="N39" i="1"/>
  <c r="N27" i="1"/>
  <c r="N16" i="1"/>
  <c r="N11" i="1"/>
  <c r="N12" i="1"/>
  <c r="C29" i="1"/>
  <c r="C53" i="1"/>
  <c r="C50" i="1"/>
  <c r="C42" i="1"/>
  <c r="C38" i="1"/>
  <c r="C35" i="1"/>
  <c r="C22" i="1"/>
  <c r="C20" i="1"/>
  <c r="C15" i="1"/>
  <c r="C13" i="1"/>
  <c r="M54" i="3" l="1"/>
  <c r="J54" i="3"/>
  <c r="K54" i="3"/>
  <c r="E54" i="3"/>
  <c r="H54" i="3"/>
  <c r="I54" i="3"/>
  <c r="F54" i="3"/>
  <c r="G54" i="3"/>
  <c r="N24" i="3"/>
  <c r="N7" i="3"/>
  <c r="D54" i="3"/>
  <c r="K50" i="1"/>
  <c r="G50" i="1"/>
  <c r="M50" i="1"/>
  <c r="F50" i="1"/>
  <c r="D50" i="1"/>
  <c r="L50" i="1"/>
  <c r="H50" i="1"/>
  <c r="E50" i="1"/>
  <c r="I50" i="1"/>
  <c r="J50" i="1"/>
  <c r="L35" i="1"/>
  <c r="H35" i="1"/>
  <c r="E35" i="1"/>
  <c r="M35" i="1"/>
  <c r="I35" i="1"/>
  <c r="F35" i="1"/>
  <c r="J35" i="1"/>
  <c r="D35" i="1"/>
  <c r="K35" i="1"/>
  <c r="G35" i="1"/>
  <c r="J22" i="1"/>
  <c r="D22" i="1"/>
  <c r="M22" i="1"/>
  <c r="I22" i="1"/>
  <c r="F22" i="1"/>
  <c r="K22" i="1"/>
  <c r="G22" i="1"/>
  <c r="L22" i="1"/>
  <c r="H22" i="1"/>
  <c r="E22" i="1"/>
  <c r="L53" i="1"/>
  <c r="H53" i="1"/>
  <c r="E53" i="1"/>
  <c r="J53" i="1"/>
  <c r="D53" i="1"/>
  <c r="K53" i="1"/>
  <c r="G53" i="1"/>
  <c r="M53" i="1"/>
  <c r="I53" i="1"/>
  <c r="F53" i="1"/>
  <c r="L20" i="1"/>
  <c r="H20" i="1"/>
  <c r="E20" i="1"/>
  <c r="J20" i="1"/>
  <c r="D20" i="1"/>
  <c r="G20" i="1"/>
  <c r="M20" i="1"/>
  <c r="I20" i="1"/>
  <c r="F20" i="1"/>
  <c r="K20" i="1"/>
  <c r="J15" i="1"/>
  <c r="F15" i="1"/>
  <c r="E15" i="1"/>
  <c r="K15" i="1"/>
  <c r="M15" i="1"/>
  <c r="I15" i="1"/>
  <c r="D15" i="1"/>
  <c r="L15" i="1"/>
  <c r="H15" i="1"/>
  <c r="G15" i="1"/>
  <c r="K42" i="1"/>
  <c r="G42" i="1"/>
  <c r="J42" i="1"/>
  <c r="F42" i="1"/>
  <c r="M42" i="1"/>
  <c r="I42" i="1"/>
  <c r="E42" i="1"/>
  <c r="H42" i="1"/>
  <c r="D42" i="1"/>
  <c r="L42" i="1"/>
  <c r="D13" i="1"/>
  <c r="C7" i="1"/>
  <c r="G13" i="1"/>
  <c r="H13" i="1"/>
  <c r="E13" i="1"/>
  <c r="L13" i="1"/>
  <c r="I13" i="1"/>
  <c r="M13" i="1"/>
  <c r="K13" i="1"/>
  <c r="F13" i="1"/>
  <c r="F7" i="1" s="1"/>
  <c r="J13" i="1"/>
  <c r="M38" i="1"/>
  <c r="G38" i="1"/>
  <c r="H38" i="1"/>
  <c r="D38" i="1"/>
  <c r="J38" i="1"/>
  <c r="E38" i="1"/>
  <c r="K38" i="1"/>
  <c r="L38" i="1"/>
  <c r="I38" i="1"/>
  <c r="F38" i="1"/>
  <c r="M29" i="1"/>
  <c r="K29" i="1"/>
  <c r="F29" i="1"/>
  <c r="H29" i="1"/>
  <c r="E29" i="1"/>
  <c r="L29" i="1"/>
  <c r="J29" i="1"/>
  <c r="G29" i="1"/>
  <c r="D29" i="1"/>
  <c r="I29" i="1"/>
  <c r="N9" i="1"/>
  <c r="N53" i="1" l="1"/>
  <c r="H7" i="1"/>
  <c r="N22" i="1"/>
  <c r="N35" i="1"/>
  <c r="M7" i="1"/>
  <c r="J7" i="1"/>
  <c r="I7" i="1"/>
  <c r="G7" i="1"/>
  <c r="N20" i="1"/>
  <c r="N50" i="1"/>
  <c r="N15" i="1"/>
  <c r="L7" i="1"/>
  <c r="K7" i="1"/>
  <c r="E7" i="1"/>
  <c r="N42" i="1"/>
  <c r="D7" i="1"/>
  <c r="N13" i="1"/>
  <c r="N38" i="1"/>
  <c r="H28" i="1"/>
  <c r="H58" i="1" s="1"/>
  <c r="E28" i="1"/>
  <c r="J28" i="1"/>
  <c r="J58" i="1" s="1"/>
  <c r="G28" i="1"/>
  <c r="D28" i="1"/>
  <c r="I28" i="1"/>
  <c r="M28" i="1"/>
  <c r="M58" i="1" s="1"/>
  <c r="K28" i="1"/>
  <c r="F28" i="1"/>
  <c r="F58" i="1" s="1"/>
  <c r="N29" i="1"/>
  <c r="G58" i="1" l="1"/>
  <c r="I58" i="1"/>
  <c r="L58" i="1"/>
  <c r="N7" i="1"/>
  <c r="E58" i="1"/>
  <c r="K58" i="1"/>
</calcChain>
</file>

<file path=xl/sharedStrings.xml><?xml version="1.0" encoding="utf-8"?>
<sst xmlns="http://schemas.openxmlformats.org/spreadsheetml/2006/main" count="228" uniqueCount="123">
  <si>
    <t>1000</t>
  </si>
  <si>
    <t>2000</t>
  </si>
  <si>
    <t>2100</t>
  </si>
  <si>
    <t>2111</t>
  </si>
  <si>
    <t>2121</t>
  </si>
  <si>
    <t>2141</t>
  </si>
  <si>
    <t>2161</t>
  </si>
  <si>
    <t>2200</t>
  </si>
  <si>
    <t>2211</t>
  </si>
  <si>
    <t>2400</t>
  </si>
  <si>
    <t>2411</t>
  </si>
  <si>
    <t>2421</t>
  </si>
  <si>
    <t>2451</t>
  </si>
  <si>
    <t>2461</t>
  </si>
  <si>
    <t>2600</t>
  </si>
  <si>
    <t>2611</t>
  </si>
  <si>
    <t>2900</t>
  </si>
  <si>
    <t>2931</t>
  </si>
  <si>
    <t>2941</t>
  </si>
  <si>
    <t>2961</t>
  </si>
  <si>
    <t>2981</t>
  </si>
  <si>
    <t>2991</t>
  </si>
  <si>
    <t>3000</t>
  </si>
  <si>
    <t>3100</t>
  </si>
  <si>
    <t>3111</t>
  </si>
  <si>
    <t>3131</t>
  </si>
  <si>
    <t>3141</t>
  </si>
  <si>
    <t>3161</t>
  </si>
  <si>
    <t>3171</t>
  </si>
  <si>
    <t>3200</t>
  </si>
  <si>
    <t>3221</t>
  </si>
  <si>
    <t>3231</t>
  </si>
  <si>
    <t>3300</t>
  </si>
  <si>
    <t>3331</t>
  </si>
  <si>
    <t>3361</t>
  </si>
  <si>
    <t>3381</t>
  </si>
  <si>
    <t>3500</t>
  </si>
  <si>
    <t>3511</t>
  </si>
  <si>
    <t>3521</t>
  </si>
  <si>
    <t>3531</t>
  </si>
  <si>
    <t>3551</t>
  </si>
  <si>
    <t>3571</t>
  </si>
  <si>
    <t>3581</t>
  </si>
  <si>
    <t>3591</t>
  </si>
  <si>
    <t>3700</t>
  </si>
  <si>
    <t>3721</t>
  </si>
  <si>
    <t>3751</t>
  </si>
  <si>
    <t>3900</t>
  </si>
  <si>
    <t>3921</t>
  </si>
  <si>
    <t>5000</t>
  </si>
  <si>
    <t>5600</t>
  </si>
  <si>
    <t>5651</t>
  </si>
  <si>
    <t>SERVICIOS PERSONALES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</si>
  <si>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</si>
  <si>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</si>
  <si>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</si>
  <si>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</si>
  <si>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</si>
  <si>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</si>
  <si>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ALIMENTOS Y UTENSILIOS</t>
  </si>
  <si>
    <t>Productos alimenticios para personas</t>
  </si>
  <si>
    <t>MATERIALES Y ARTÍCULOS DE CONSTRUCCIÓN Y DE REPARACIÓN</t>
  </si>
  <si>
    <t>Productos minerales no metálicos</t>
  </si>
  <si>
    <t>Cemento y productos de concreto</t>
  </si>
  <si>
    <t>Vidrio y productos de vidrio</t>
  </si>
  <si>
    <t>Material eléctrico y electrónico</t>
  </si>
  <si>
    <t>COMBUSTIBLES, LUBRICANTES Y ADITIVOS</t>
  </si>
  <si>
    <t>Combustibles</t>
  </si>
  <si>
    <t>HERRAMIENTAS, REFACCIONES Y ACCESORIOS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</si>
  <si>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</si>
  <si>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</si>
  <si>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</si>
  <si>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</si>
  <si>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</si>
  <si>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</si>
  <si>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</si>
  <si>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</si>
  <si>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>Agua</t>
  </si>
  <si>
    <t>Telefonía tradicional</t>
  </si>
  <si>
    <t>Servicios de telecomunicaciones y satélites</t>
  </si>
  <si>
    <t>Servicios de acceso de Internet, redes y procesamiento de información</t>
  </si>
  <si>
    <t>SERVICIOS DE ARRENDAMIENTO</t>
  </si>
  <si>
    <t>Arrendamiento de edificios</t>
  </si>
  <si>
    <t>Arrendamiento de mobiliario y equipo de administración, educacional y recreativo</t>
  </si>
  <si>
    <t>SERVICIOS PROFESIONALES, CIENTÍFICOS, TÉCNICOS Y OTROS SERVICIOS</t>
  </si>
  <si>
    <t>Servicios de consultoría administrativa, procesos, técnica y en tecnologías de la información</t>
  </si>
  <si>
    <t>Servicios de apoyo administrativo, fotocopiado e impresión</t>
  </si>
  <si>
    <t>Servicios de vigilancia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</si>
  <si>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</si>
  <si>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</si>
  <si>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</si>
  <si>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</si>
  <si>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</si>
  <si>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</si>
  <si>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</si>
  <si>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</si>
  <si>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TRASLADO Y VIÁTICOS</t>
  </si>
  <si>
    <t>Pasajes terrestres Nacionales</t>
  </si>
  <si>
    <t>Viáticos en el país</t>
  </si>
  <si>
    <t>OTROS SERVICIOS GENERALES</t>
  </si>
  <si>
    <t>Impuestos y derechos</t>
  </si>
  <si>
    <t>BIENES MUEBLES, INMUEBLES E INTANGIBLES</t>
  </si>
  <si>
    <t>MAQUINARIA, OTROS EQUIPOS Y HERRAMIENTAS</t>
  </si>
  <si>
    <t>Equipo de comunicación y telecomunicación</t>
  </si>
  <si>
    <t>5200</t>
  </si>
  <si>
    <t>5211</t>
  </si>
  <si>
    <t>MOBILIARIO Y EQUIPO EDUCACIONAL Y RECREATIVO</t>
  </si>
  <si>
    <t>Equipos y aparatos audiovisuales</t>
  </si>
  <si>
    <t>PUEBLA FM</t>
  </si>
  <si>
    <t>RADIO ACATLÁN</t>
  </si>
  <si>
    <t>RADIO HUAUCHINANGO</t>
  </si>
  <si>
    <t>RADIO IZÚCAR</t>
  </si>
  <si>
    <t>RADIO LIBRES</t>
  </si>
  <si>
    <t>RADIO TEHUACÁN</t>
  </si>
  <si>
    <t>RADIO TEZIUTLÁN</t>
  </si>
  <si>
    <t>RADIO ZACATLÁN</t>
  </si>
  <si>
    <t>PUEBLA TV</t>
  </si>
  <si>
    <t>TV ZACATLÁN</t>
  </si>
  <si>
    <t>PARTIDA</t>
  </si>
  <si>
    <t>CONCEPTO</t>
  </si>
  <si>
    <t>PUEBLA COMUNICACIONES</t>
  </si>
  <si>
    <t>PRESUPUESTO ASIGNADO RADIO Y TELEVISIÓN  2017</t>
  </si>
  <si>
    <t>PRESUPUESTO ASIGNADO RADIO Y TELEVISIÓN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</si>
</sst>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43" fontId="0" fillId="0" borderId="0" xfId="0" applyNumberFormat="1"/>
    <xf numFmtId="0" fontId="3" fillId="0" borderId="0" xfId="0" applyFont="1" applyAlignment="1">
      <alignment horizontal="center"/>
    </xf>
    <xf numFmtId="4" fontId="2" fillId="0" borderId="0" xfId="1" applyNumberFormat="1" applyFont="1"/>
    <xf numFmtId="4" fontId="1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0" fillId="0" borderId="0" xfId="0" applyNumberFormat="1" applyFont="1"/>
    <xf numFmtId="4" fontId="2" fillId="0" borderId="3" xfId="1" applyNumberFormat="1" applyFont="1" applyBorder="1"/>
    <xf numFmtId="4" fontId="1" fillId="0" borderId="2" xfId="1" applyNumberFormat="1" applyFont="1" applyBorder="1"/>
    <xf numFmtId="4" fontId="2" fillId="0" borderId="2" xfId="1" applyNumberFormat="1" applyFont="1" applyBorder="1"/>
    <xf numFmtId="0" fontId="5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4" fontId="4" fillId="0" borderId="2" xfId="1" applyNumberFormat="1" applyFont="1" applyBorder="1"/>
    <xf numFmtId="4" fontId="5" fillId="0" borderId="2" xfId="1" applyNumberFormat="1" applyFont="1" applyBorder="1"/>
    <xf numFmtId="4" fontId="5" fillId="0" borderId="2" xfId="0" applyNumberFormat="1" applyFont="1" applyBorder="1"/>
    <xf numFmtId="4" fontId="4" fillId="0" borderId="3" xfId="1" applyNumberFormat="1" applyFont="1" applyBorder="1"/>
    <xf numFmtId="4" fontId="2" fillId="0" borderId="4" xfId="1" applyNumberFormat="1" applyFont="1" applyBorder="1"/>
    <xf numFmtId="4" fontId="4" fillId="0" borderId="4" xfId="1" applyNumberFormat="1" applyFont="1" applyBorder="1"/>
    <xf numFmtId="4" fontId="4" fillId="0" borderId="4" xfId="0" applyNumberFormat="1" applyFont="1" applyBorder="1"/>
    <xf numFmtId="0" fontId="5" fillId="0" borderId="2" xfId="0" applyFont="1" applyBorder="1"/>
    <xf numFmtId="4" fontId="0" fillId="0" borderId="0" xfId="0" applyNumberFormat="1"/>
    <xf numFmtId="4" fontId="5" fillId="0" borderId="0" xfId="0" applyNumberFormat="1" applyFont="1"/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1552574</xdr:colOff>
      <xdr:row>4</xdr:row>
      <xdr:rowOff>66675</xdr:rowOff>
    </xdr:to>
    <xdr:pic>
      <xdr:nvPicPr>
        <xdr:cNvPr id="2" name="Imagen 2" descr="MAFRAMA:Users:vai:Desktop:logos entidades:PUEBLA COMUNICACIONES:PAPELERIA:LOGOS VERSIONES:IMAGOTIPO PUEBLA COMUNICACIONES 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4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1552574</xdr:colOff>
      <xdr:row>4</xdr:row>
      <xdr:rowOff>66675</xdr:rowOff>
    </xdr:to>
    <xdr:pic>
      <xdr:nvPicPr>
        <xdr:cNvPr id="2" name="Imagen 2" descr="MAFRAMA:Users:vai:Desktop:logos entidades:PUEBLA COMUNICACIONES:PAPELERIA:LOGOS VERSIONES:IMAGOTIPO PUEBLA COMUNICACIONES 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4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B55" sqref="B55"/>
    </sheetView>
  </sheetViews>
  <sheetFormatPr baseColWidth="10" defaultRowHeight="15" x14ac:dyDescent="0.25"/>
  <cols>
    <col min="2" max="2" width="46.7109375" customWidth="1"/>
    <col min="3" max="3" width="15.28515625" hidden="1" customWidth="1"/>
    <col min="4" max="4" width="14.42578125" customWidth="1"/>
    <col min="5" max="5" width="12.7109375" customWidth="1"/>
    <col min="6" max="6" width="15.140625" customWidth="1"/>
    <col min="7" max="8" width="11.5703125" bestFit="1" customWidth="1"/>
    <col min="9" max="9" width="14.42578125" customWidth="1"/>
    <col min="10" max="11" width="11.5703125" bestFit="1" customWidth="1"/>
    <col min="12" max="12" width="13.7109375" customWidth="1"/>
    <col min="13" max="13" width="11.5703125" bestFit="1" customWidth="1"/>
    <col min="14" max="14" width="12.7109375" hidden="1" customWidth="1"/>
  </cols>
  <sheetData>
    <row r="1" spans="1:14" ht="15.75" x14ac:dyDescent="0.25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5.75" x14ac:dyDescent="0.25">
      <c r="A2" s="36" t="s">
        <v>121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4" s="9" customFormat="1" ht="25.5" x14ac:dyDescent="0.2">
      <c r="A5" s="10" t="s">
        <v>118</v>
      </c>
      <c r="B5" s="10" t="s">
        <v>119</v>
      </c>
      <c r="C5" s="17"/>
      <c r="D5" s="8" t="s">
        <v>108</v>
      </c>
      <c r="E5" s="11" t="s">
        <v>109</v>
      </c>
      <c r="F5" s="11" t="s">
        <v>110</v>
      </c>
      <c r="G5" s="11" t="s">
        <v>111</v>
      </c>
      <c r="H5" s="11" t="s">
        <v>112</v>
      </c>
      <c r="I5" s="11" t="s">
        <v>113</v>
      </c>
      <c r="J5" s="11" t="s">
        <v>114</v>
      </c>
      <c r="K5" s="11" t="s">
        <v>115</v>
      </c>
      <c r="L5" s="11" t="s">
        <v>116</v>
      </c>
      <c r="M5" s="11" t="s">
        <v>117</v>
      </c>
    </row>
    <row r="6" spans="1:14" s="1" customFormat="1" x14ac:dyDescent="0.25">
      <c r="A6" s="18" t="s">
        <v>0</v>
      </c>
      <c r="B6" s="19" t="s">
        <v>52</v>
      </c>
      <c r="C6" s="30">
        <v>18000630.850000001</v>
      </c>
      <c r="D6" s="31">
        <v>5008777.82</v>
      </c>
      <c r="E6" s="32">
        <v>190713.8</v>
      </c>
      <c r="F6" s="32">
        <v>568282.74</v>
      </c>
      <c r="G6" s="32">
        <v>316153.92</v>
      </c>
      <c r="H6" s="32">
        <v>204653.13</v>
      </c>
      <c r="I6" s="32">
        <v>426883.15</v>
      </c>
      <c r="J6" s="32">
        <v>316153.92</v>
      </c>
      <c r="K6" s="32">
        <v>300194.46000000002</v>
      </c>
      <c r="L6" s="32">
        <v>10414191.949999999</v>
      </c>
      <c r="M6" s="32">
        <v>254625.95</v>
      </c>
      <c r="N6" s="12">
        <f>D6+E6+F6+G6+H6+I6+J6+K6+L6+M6</f>
        <v>18000630.84</v>
      </c>
    </row>
    <row r="7" spans="1:14" x14ac:dyDescent="0.25">
      <c r="A7" s="20" t="s">
        <v>1</v>
      </c>
      <c r="B7" s="21" t="s">
        <v>53</v>
      </c>
      <c r="C7" s="16">
        <f t="shared" ref="C7:M7" si="0">+C8+C13+C15+C20+C22</f>
        <v>6662484.6400000006</v>
      </c>
      <c r="D7" s="26">
        <f t="shared" si="0"/>
        <v>1699613.4285714286</v>
      </c>
      <c r="E7" s="26">
        <f t="shared" si="0"/>
        <v>67984.537142857153</v>
      </c>
      <c r="F7" s="26">
        <f t="shared" si="0"/>
        <v>271938.14857142861</v>
      </c>
      <c r="G7" s="26">
        <f t="shared" si="0"/>
        <v>135969.07428571431</v>
      </c>
      <c r="H7" s="26">
        <f t="shared" si="0"/>
        <v>67984.537142857153</v>
      </c>
      <c r="I7" s="26">
        <f t="shared" si="0"/>
        <v>203953.61142857146</v>
      </c>
      <c r="J7" s="26">
        <f t="shared" si="0"/>
        <v>135969.07428571431</v>
      </c>
      <c r="K7" s="26">
        <f t="shared" si="0"/>
        <v>135969.07428571431</v>
      </c>
      <c r="L7" s="26">
        <f t="shared" si="0"/>
        <v>3807134.08</v>
      </c>
      <c r="M7" s="26">
        <f t="shared" si="0"/>
        <v>135969.07428571431</v>
      </c>
      <c r="N7" s="12">
        <f t="shared" ref="N7:N41" si="1">D7+E7+F7+G7+H7+I7+J7+K7+L7+M7</f>
        <v>6662484.6400000006</v>
      </c>
    </row>
    <row r="8" spans="1:14" s="3" customFormat="1" ht="15" customHeight="1" x14ac:dyDescent="0.25">
      <c r="A8" s="23" t="s">
        <v>2</v>
      </c>
      <c r="B8" s="24" t="s">
        <v>54</v>
      </c>
      <c r="C8" s="15">
        <f>SUM(C9:C12)</f>
        <v>1315771.95</v>
      </c>
      <c r="D8" s="27">
        <f t="shared" ref="D8:M8" si="2">SUM(D9:D12)</f>
        <v>335656.10969387757</v>
      </c>
      <c r="E8" s="27">
        <f t="shared" si="2"/>
        <v>13426.244387755103</v>
      </c>
      <c r="F8" s="27">
        <f t="shared" si="2"/>
        <v>53704.977551020413</v>
      </c>
      <c r="G8" s="27">
        <f t="shared" si="2"/>
        <v>26852.488775510206</v>
      </c>
      <c r="H8" s="27">
        <f t="shared" si="2"/>
        <v>13426.244387755103</v>
      </c>
      <c r="I8" s="27">
        <f t="shared" si="2"/>
        <v>40278.733163265308</v>
      </c>
      <c r="J8" s="27">
        <f t="shared" si="2"/>
        <v>26852.488775510206</v>
      </c>
      <c r="K8" s="27">
        <f t="shared" si="2"/>
        <v>26852.488775510206</v>
      </c>
      <c r="L8" s="27">
        <f t="shared" si="2"/>
        <v>751869.68571428582</v>
      </c>
      <c r="M8" s="27">
        <f t="shared" si="2"/>
        <v>26852.488775510206</v>
      </c>
      <c r="N8" s="13">
        <f t="shared" si="1"/>
        <v>1315771.95</v>
      </c>
    </row>
    <row r="9" spans="1:14" x14ac:dyDescent="0.25">
      <c r="A9" s="23" t="s">
        <v>3</v>
      </c>
      <c r="B9" s="24" t="s">
        <v>55</v>
      </c>
      <c r="C9" s="15">
        <v>467754.01</v>
      </c>
      <c r="D9" s="27">
        <f>25*C9/98</f>
        <v>119325.00255102041</v>
      </c>
      <c r="E9" s="27">
        <f>1*C9/98</f>
        <v>4773.0001020408163</v>
      </c>
      <c r="F9" s="27">
        <f>4*C9/98</f>
        <v>19092.000408163265</v>
      </c>
      <c r="G9" s="27">
        <f>2*C9/98</f>
        <v>9546.0002040816325</v>
      </c>
      <c r="H9" s="27">
        <f>1*C9/98</f>
        <v>4773.0001020408163</v>
      </c>
      <c r="I9" s="27">
        <f>3*C9/98</f>
        <v>14319.000306122449</v>
      </c>
      <c r="J9" s="27">
        <f>2*C9/98</f>
        <v>9546.0002040816325</v>
      </c>
      <c r="K9" s="27">
        <f>2*C9/98</f>
        <v>9546.0002040816325</v>
      </c>
      <c r="L9" s="27">
        <f>56*C9/98</f>
        <v>267288.00571428571</v>
      </c>
      <c r="M9" s="27">
        <f>2*C9/98</f>
        <v>9546.0002040816325</v>
      </c>
      <c r="N9" s="12">
        <f t="shared" si="1"/>
        <v>467754.01</v>
      </c>
    </row>
    <row r="10" spans="1:14" x14ac:dyDescent="0.25">
      <c r="A10" s="23" t="s">
        <v>4</v>
      </c>
      <c r="B10" s="24" t="s">
        <v>56</v>
      </c>
      <c r="C10" s="15">
        <v>10000</v>
      </c>
      <c r="D10" s="27">
        <f t="shared" ref="D10:D54" si="3">25*C10/98</f>
        <v>2551.0204081632655</v>
      </c>
      <c r="E10" s="27">
        <f t="shared" ref="E10:E54" si="4">1*C10/98</f>
        <v>102.04081632653062</v>
      </c>
      <c r="F10" s="27">
        <f t="shared" ref="F10:F54" si="5">4*C10/98</f>
        <v>408.16326530612247</v>
      </c>
      <c r="G10" s="27">
        <f t="shared" ref="G10:G54" si="6">2*C10/98</f>
        <v>204.08163265306123</v>
      </c>
      <c r="H10" s="27">
        <f t="shared" ref="H10:H54" si="7">1*C10/98</f>
        <v>102.04081632653062</v>
      </c>
      <c r="I10" s="27">
        <f t="shared" ref="I10:I54" si="8">3*C10/98</f>
        <v>306.12244897959181</v>
      </c>
      <c r="J10" s="27">
        <f t="shared" ref="J10:J54" si="9">2*C10/98</f>
        <v>204.08163265306123</v>
      </c>
      <c r="K10" s="27">
        <f t="shared" ref="K10:K54" si="10">2*C10/98</f>
        <v>204.08163265306123</v>
      </c>
      <c r="L10" s="27">
        <f t="shared" ref="L10:L54" si="11">56*C10/98</f>
        <v>5714.2857142857147</v>
      </c>
      <c r="M10" s="27">
        <f t="shared" ref="M10:M54" si="12">2*C10/98</f>
        <v>204.08163265306123</v>
      </c>
      <c r="N10" s="12">
        <f t="shared" si="1"/>
        <v>10000.000000000002</v>
      </c>
    </row>
    <row r="11" spans="1:14" ht="26.25" x14ac:dyDescent="0.25">
      <c r="A11" s="23" t="s">
        <v>5</v>
      </c>
      <c r="B11" s="24" t="s">
        <v>57</v>
      </c>
      <c r="C11" s="15">
        <v>734347.14</v>
      </c>
      <c r="D11" s="27">
        <f t="shared" si="3"/>
        <v>187333.45408163266</v>
      </c>
      <c r="E11" s="27">
        <f>1*C11/98</f>
        <v>7493.3381632653063</v>
      </c>
      <c r="F11" s="27">
        <f t="shared" si="5"/>
        <v>29973.352653061225</v>
      </c>
      <c r="G11" s="27">
        <f>2*C11/98</f>
        <v>14986.676326530613</v>
      </c>
      <c r="H11" s="27">
        <f t="shared" si="7"/>
        <v>7493.3381632653063</v>
      </c>
      <c r="I11" s="27">
        <f t="shared" si="8"/>
        <v>22480.014489795918</v>
      </c>
      <c r="J11" s="27">
        <f t="shared" si="9"/>
        <v>14986.676326530613</v>
      </c>
      <c r="K11" s="27">
        <f t="shared" si="10"/>
        <v>14986.676326530613</v>
      </c>
      <c r="L11" s="27">
        <f t="shared" si="11"/>
        <v>419626.93714285718</v>
      </c>
      <c r="M11" s="27">
        <f t="shared" si="12"/>
        <v>14986.676326530613</v>
      </c>
      <c r="N11" s="12">
        <f t="shared" si="1"/>
        <v>734347.14000000013</v>
      </c>
    </row>
    <row r="12" spans="1:14" x14ac:dyDescent="0.25">
      <c r="A12" s="23" t="s">
        <v>6</v>
      </c>
      <c r="B12" s="24" t="s">
        <v>58</v>
      </c>
      <c r="C12" s="15">
        <v>103670.8</v>
      </c>
      <c r="D12" s="27">
        <f t="shared" si="3"/>
        <v>26446.632653061224</v>
      </c>
      <c r="E12" s="27">
        <f t="shared" si="4"/>
        <v>1057.8653061224491</v>
      </c>
      <c r="F12" s="27">
        <f t="shared" si="5"/>
        <v>4231.4612244897962</v>
      </c>
      <c r="G12" s="27">
        <f t="shared" si="6"/>
        <v>2115.7306122448981</v>
      </c>
      <c r="H12" s="27">
        <f t="shared" si="7"/>
        <v>1057.8653061224491</v>
      </c>
      <c r="I12" s="27">
        <f t="shared" si="8"/>
        <v>3173.5959183673472</v>
      </c>
      <c r="J12" s="27">
        <f t="shared" si="9"/>
        <v>2115.7306122448981</v>
      </c>
      <c r="K12" s="27">
        <f t="shared" si="10"/>
        <v>2115.7306122448981</v>
      </c>
      <c r="L12" s="27">
        <f t="shared" si="11"/>
        <v>59240.457142857143</v>
      </c>
      <c r="M12" s="27">
        <f t="shared" si="12"/>
        <v>2115.7306122448981</v>
      </c>
      <c r="N12" s="12">
        <f t="shared" si="1"/>
        <v>103670.8</v>
      </c>
    </row>
    <row r="13" spans="1:14" s="3" customFormat="1" x14ac:dyDescent="0.25">
      <c r="A13" s="23" t="s">
        <v>7</v>
      </c>
      <c r="B13" s="24" t="s">
        <v>59</v>
      </c>
      <c r="C13" s="15">
        <f>SUM(C14:C14)</f>
        <v>300000</v>
      </c>
      <c r="D13" s="27">
        <f>25*C13/98</f>
        <v>76530.612244897959</v>
      </c>
      <c r="E13" s="27">
        <f>1*C13/98</f>
        <v>3061.2244897959185</v>
      </c>
      <c r="F13" s="27">
        <f t="shared" si="5"/>
        <v>12244.897959183674</v>
      </c>
      <c r="G13" s="27">
        <f>2*C13/98</f>
        <v>6122.4489795918371</v>
      </c>
      <c r="H13" s="27">
        <f t="shared" si="7"/>
        <v>3061.2244897959185</v>
      </c>
      <c r="I13" s="27">
        <f>3*C13/98</f>
        <v>9183.6734693877552</v>
      </c>
      <c r="J13" s="27">
        <f t="shared" si="9"/>
        <v>6122.4489795918371</v>
      </c>
      <c r="K13" s="27">
        <f t="shared" si="10"/>
        <v>6122.4489795918371</v>
      </c>
      <c r="L13" s="27">
        <f t="shared" si="11"/>
        <v>171428.57142857142</v>
      </c>
      <c r="M13" s="27">
        <f t="shared" si="12"/>
        <v>6122.4489795918371</v>
      </c>
      <c r="N13" s="13">
        <f t="shared" si="1"/>
        <v>300000</v>
      </c>
    </row>
    <row r="14" spans="1:14" x14ac:dyDescent="0.25">
      <c r="A14" s="23" t="s">
        <v>8</v>
      </c>
      <c r="B14" s="24" t="s">
        <v>60</v>
      </c>
      <c r="C14" s="15">
        <v>300000</v>
      </c>
      <c r="D14" s="27">
        <f t="shared" si="3"/>
        <v>76530.612244897959</v>
      </c>
      <c r="E14" s="27">
        <f t="shared" si="4"/>
        <v>3061.2244897959185</v>
      </c>
      <c r="F14" s="27">
        <f t="shared" si="5"/>
        <v>12244.897959183674</v>
      </c>
      <c r="G14" s="27">
        <f t="shared" si="6"/>
        <v>6122.4489795918371</v>
      </c>
      <c r="H14" s="27">
        <f t="shared" si="7"/>
        <v>3061.2244897959185</v>
      </c>
      <c r="I14" s="27">
        <f t="shared" si="8"/>
        <v>9183.6734693877552</v>
      </c>
      <c r="J14" s="27">
        <f t="shared" si="9"/>
        <v>6122.4489795918371</v>
      </c>
      <c r="K14" s="27">
        <f t="shared" si="10"/>
        <v>6122.4489795918371</v>
      </c>
      <c r="L14" s="27">
        <f t="shared" si="11"/>
        <v>171428.57142857142</v>
      </c>
      <c r="M14" s="27">
        <f t="shared" si="12"/>
        <v>6122.4489795918371</v>
      </c>
      <c r="N14" s="12">
        <f t="shared" si="1"/>
        <v>300000</v>
      </c>
    </row>
    <row r="15" spans="1:14" s="3" customFormat="1" ht="26.25" x14ac:dyDescent="0.25">
      <c r="A15" s="23" t="s">
        <v>9</v>
      </c>
      <c r="B15" s="24" t="s">
        <v>61</v>
      </c>
      <c r="C15" s="15">
        <f>SUM(C16:C19)</f>
        <v>2054690.76</v>
      </c>
      <c r="D15" s="27">
        <f t="shared" si="3"/>
        <v>524155.80612244899</v>
      </c>
      <c r="E15" s="27">
        <f t="shared" si="4"/>
        <v>20966.232244897958</v>
      </c>
      <c r="F15" s="27">
        <f t="shared" si="5"/>
        <v>83864.92897959183</v>
      </c>
      <c r="G15" s="27">
        <f t="shared" si="6"/>
        <v>41932.464489795915</v>
      </c>
      <c r="H15" s="27">
        <f t="shared" si="7"/>
        <v>20966.232244897958</v>
      </c>
      <c r="I15" s="27">
        <f t="shared" si="8"/>
        <v>62898.696734693884</v>
      </c>
      <c r="J15" s="27">
        <f t="shared" si="9"/>
        <v>41932.464489795915</v>
      </c>
      <c r="K15" s="27">
        <f t="shared" si="10"/>
        <v>41932.464489795915</v>
      </c>
      <c r="L15" s="27">
        <f t="shared" si="11"/>
        <v>1174109.0057142857</v>
      </c>
      <c r="M15" s="27">
        <f t="shared" si="12"/>
        <v>41932.464489795915</v>
      </c>
      <c r="N15" s="13">
        <f t="shared" si="1"/>
        <v>2054690.76</v>
      </c>
    </row>
    <row r="16" spans="1:14" x14ac:dyDescent="0.25">
      <c r="A16" s="23" t="s">
        <v>10</v>
      </c>
      <c r="B16" s="24" t="s">
        <v>62</v>
      </c>
      <c r="C16" s="15">
        <v>33512.400000000001</v>
      </c>
      <c r="D16" s="27">
        <f t="shared" si="3"/>
        <v>8549.0816326530621</v>
      </c>
      <c r="E16" s="27">
        <f t="shared" si="4"/>
        <v>341.96326530612248</v>
      </c>
      <c r="F16" s="27">
        <f t="shared" si="5"/>
        <v>1367.8530612244899</v>
      </c>
      <c r="G16" s="27">
        <f t="shared" si="6"/>
        <v>683.92653061224496</v>
      </c>
      <c r="H16" s="27">
        <f t="shared" si="7"/>
        <v>341.96326530612248</v>
      </c>
      <c r="I16" s="27">
        <f t="shared" si="8"/>
        <v>1025.8897959183676</v>
      </c>
      <c r="J16" s="27">
        <f t="shared" si="9"/>
        <v>683.92653061224496</v>
      </c>
      <c r="K16" s="27">
        <f t="shared" si="10"/>
        <v>683.92653061224496</v>
      </c>
      <c r="L16" s="27">
        <f t="shared" si="11"/>
        <v>19149.942857142858</v>
      </c>
      <c r="M16" s="27">
        <f t="shared" si="12"/>
        <v>683.92653061224496</v>
      </c>
      <c r="N16" s="12">
        <f t="shared" si="1"/>
        <v>33512.400000000001</v>
      </c>
    </row>
    <row r="17" spans="1:14" x14ac:dyDescent="0.25">
      <c r="A17" s="23" t="s">
        <v>11</v>
      </c>
      <c r="B17" s="24" t="s">
        <v>63</v>
      </c>
      <c r="C17" s="15">
        <v>10970.36</v>
      </c>
      <c r="D17" s="27">
        <f t="shared" si="3"/>
        <v>2798.5612244897961</v>
      </c>
      <c r="E17" s="27">
        <f t="shared" si="4"/>
        <v>111.94244897959184</v>
      </c>
      <c r="F17" s="27">
        <f t="shared" si="5"/>
        <v>447.76979591836738</v>
      </c>
      <c r="G17" s="27">
        <f t="shared" si="6"/>
        <v>223.88489795918369</v>
      </c>
      <c r="H17" s="27">
        <f t="shared" si="7"/>
        <v>111.94244897959184</v>
      </c>
      <c r="I17" s="27">
        <f t="shared" si="8"/>
        <v>335.82734693877552</v>
      </c>
      <c r="J17" s="27">
        <f t="shared" si="9"/>
        <v>223.88489795918369</v>
      </c>
      <c r="K17" s="27">
        <f t="shared" si="10"/>
        <v>223.88489795918369</v>
      </c>
      <c r="L17" s="27">
        <f t="shared" si="11"/>
        <v>6268.7771428571432</v>
      </c>
      <c r="M17" s="27">
        <f t="shared" si="12"/>
        <v>223.88489795918369</v>
      </c>
      <c r="N17" s="12">
        <f t="shared" si="1"/>
        <v>10970.360000000002</v>
      </c>
    </row>
    <row r="18" spans="1:14" x14ac:dyDescent="0.25">
      <c r="A18" s="23" t="s">
        <v>12</v>
      </c>
      <c r="B18" s="24" t="s">
        <v>64</v>
      </c>
      <c r="C18" s="15">
        <v>10208</v>
      </c>
      <c r="D18" s="27">
        <f t="shared" si="3"/>
        <v>2604.0816326530612</v>
      </c>
      <c r="E18" s="27">
        <f t="shared" si="4"/>
        <v>104.16326530612245</v>
      </c>
      <c r="F18" s="27">
        <f t="shared" si="5"/>
        <v>416.65306122448982</v>
      </c>
      <c r="G18" s="27">
        <f t="shared" si="6"/>
        <v>208.32653061224491</v>
      </c>
      <c r="H18" s="27">
        <f t="shared" si="7"/>
        <v>104.16326530612245</v>
      </c>
      <c r="I18" s="27">
        <f t="shared" si="8"/>
        <v>312.48979591836735</v>
      </c>
      <c r="J18" s="27">
        <f t="shared" si="9"/>
        <v>208.32653061224491</v>
      </c>
      <c r="K18" s="27">
        <f t="shared" si="10"/>
        <v>208.32653061224491</v>
      </c>
      <c r="L18" s="27">
        <f t="shared" si="11"/>
        <v>5833.1428571428569</v>
      </c>
      <c r="M18" s="27">
        <f t="shared" si="12"/>
        <v>208.32653061224491</v>
      </c>
      <c r="N18" s="12">
        <f t="shared" si="1"/>
        <v>10208</v>
      </c>
    </row>
    <row r="19" spans="1:14" x14ac:dyDescent="0.25">
      <c r="A19" s="23" t="s">
        <v>13</v>
      </c>
      <c r="B19" s="24" t="s">
        <v>65</v>
      </c>
      <c r="C19" s="15">
        <v>2000000</v>
      </c>
      <c r="D19" s="27">
        <f>25*C19/98</f>
        <v>510204.08163265308</v>
      </c>
      <c r="E19" s="27">
        <f t="shared" si="4"/>
        <v>20408.163265306124</v>
      </c>
      <c r="F19" s="27">
        <f>4*C19/98</f>
        <v>81632.653061224497</v>
      </c>
      <c r="G19" s="27">
        <f t="shared" si="6"/>
        <v>40816.326530612248</v>
      </c>
      <c r="H19" s="27">
        <f t="shared" si="7"/>
        <v>20408.163265306124</v>
      </c>
      <c r="I19" s="27">
        <f t="shared" si="8"/>
        <v>61224.489795918365</v>
      </c>
      <c r="J19" s="27">
        <f t="shared" si="9"/>
        <v>40816.326530612248</v>
      </c>
      <c r="K19" s="27">
        <f t="shared" si="10"/>
        <v>40816.326530612248</v>
      </c>
      <c r="L19" s="27">
        <f t="shared" si="11"/>
        <v>1142857.142857143</v>
      </c>
      <c r="M19" s="27">
        <f t="shared" si="12"/>
        <v>40816.326530612248</v>
      </c>
      <c r="N19" s="12">
        <f t="shared" si="1"/>
        <v>2000000.0000000002</v>
      </c>
    </row>
    <row r="20" spans="1:14" s="3" customFormat="1" x14ac:dyDescent="0.25">
      <c r="A20" s="23" t="s">
        <v>14</v>
      </c>
      <c r="B20" s="24" t="s">
        <v>66</v>
      </c>
      <c r="C20" s="15">
        <f>SUM(C21:C21)</f>
        <v>1236000.53</v>
      </c>
      <c r="D20" s="27">
        <f t="shared" si="3"/>
        <v>315306.25765306124</v>
      </c>
      <c r="E20" s="27">
        <f t="shared" si="4"/>
        <v>12612.250306122449</v>
      </c>
      <c r="F20" s="27">
        <f t="shared" si="5"/>
        <v>50449.001224489795</v>
      </c>
      <c r="G20" s="27">
        <f t="shared" si="6"/>
        <v>25224.500612244898</v>
      </c>
      <c r="H20" s="27">
        <f t="shared" si="7"/>
        <v>12612.250306122449</v>
      </c>
      <c r="I20" s="27">
        <f t="shared" si="8"/>
        <v>37836.750918367346</v>
      </c>
      <c r="J20" s="27">
        <f t="shared" si="9"/>
        <v>25224.500612244898</v>
      </c>
      <c r="K20" s="27">
        <f t="shared" si="10"/>
        <v>25224.500612244898</v>
      </c>
      <c r="L20" s="27">
        <f t="shared" si="11"/>
        <v>706286.01714285719</v>
      </c>
      <c r="M20" s="27">
        <f t="shared" si="12"/>
        <v>25224.500612244898</v>
      </c>
      <c r="N20" s="13">
        <f t="shared" si="1"/>
        <v>1236000.5300000003</v>
      </c>
    </row>
    <row r="21" spans="1:14" x14ac:dyDescent="0.25">
      <c r="A21" s="23" t="s">
        <v>15</v>
      </c>
      <c r="B21" s="24" t="s">
        <v>67</v>
      </c>
      <c r="C21" s="15">
        <v>1236000.53</v>
      </c>
      <c r="D21" s="27">
        <v>88000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150000</v>
      </c>
      <c r="M21" s="27">
        <v>0</v>
      </c>
      <c r="N21" s="12">
        <f t="shared" si="1"/>
        <v>238000</v>
      </c>
    </row>
    <row r="22" spans="1:14" s="3" customFormat="1" x14ac:dyDescent="0.25">
      <c r="A22" s="23" t="s">
        <v>16</v>
      </c>
      <c r="B22" s="24" t="s">
        <v>68</v>
      </c>
      <c r="C22" s="15">
        <f>SUM(C23:C27)</f>
        <v>1756021.4000000001</v>
      </c>
      <c r="D22" s="27">
        <f t="shared" si="3"/>
        <v>447964.64285714284</v>
      </c>
      <c r="E22" s="27">
        <f t="shared" si="4"/>
        <v>17918.585714285717</v>
      </c>
      <c r="F22" s="27">
        <f t="shared" si="5"/>
        <v>71674.342857142867</v>
      </c>
      <c r="G22" s="27">
        <f t="shared" si="6"/>
        <v>35837.171428571433</v>
      </c>
      <c r="H22" s="27">
        <f t="shared" si="7"/>
        <v>17918.585714285717</v>
      </c>
      <c r="I22" s="27">
        <f t="shared" si="8"/>
        <v>53755.757142857146</v>
      </c>
      <c r="J22" s="27">
        <f t="shared" si="9"/>
        <v>35837.171428571433</v>
      </c>
      <c r="K22" s="27">
        <f t="shared" si="10"/>
        <v>35837.171428571433</v>
      </c>
      <c r="L22" s="27">
        <f t="shared" si="11"/>
        <v>1003440.8</v>
      </c>
      <c r="M22" s="27">
        <f t="shared" si="12"/>
        <v>35837.171428571433</v>
      </c>
      <c r="N22" s="13">
        <f t="shared" si="1"/>
        <v>1756021.4000000004</v>
      </c>
    </row>
    <row r="23" spans="1:14" ht="25.5" customHeight="1" x14ac:dyDescent="0.25">
      <c r="A23" s="23" t="s">
        <v>17</v>
      </c>
      <c r="B23" s="24" t="s">
        <v>69</v>
      </c>
      <c r="C23" s="15">
        <v>303507.46999999997</v>
      </c>
      <c r="D23" s="27">
        <f t="shared" si="3"/>
        <v>77425.374999999985</v>
      </c>
      <c r="E23" s="27">
        <f t="shared" si="4"/>
        <v>3097.0149999999999</v>
      </c>
      <c r="F23" s="27">
        <f t="shared" si="5"/>
        <v>12388.06</v>
      </c>
      <c r="G23" s="27">
        <f t="shared" si="6"/>
        <v>6194.03</v>
      </c>
      <c r="H23" s="27">
        <f t="shared" si="7"/>
        <v>3097.0149999999999</v>
      </c>
      <c r="I23" s="27">
        <f t="shared" si="8"/>
        <v>9291.0449999999983</v>
      </c>
      <c r="J23" s="27">
        <f t="shared" si="9"/>
        <v>6194.03</v>
      </c>
      <c r="K23" s="27">
        <f t="shared" si="10"/>
        <v>6194.03</v>
      </c>
      <c r="L23" s="27">
        <f t="shared" si="11"/>
        <v>173432.84</v>
      </c>
      <c r="M23" s="27">
        <f t="shared" si="12"/>
        <v>6194.03</v>
      </c>
      <c r="N23" s="12">
        <f t="shared" si="1"/>
        <v>303507.46999999997</v>
      </c>
    </row>
    <row r="24" spans="1:14" ht="26.25" x14ac:dyDescent="0.25">
      <c r="A24" s="23" t="s">
        <v>18</v>
      </c>
      <c r="B24" s="24" t="s">
        <v>70</v>
      </c>
      <c r="C24" s="15">
        <v>1019370.88</v>
      </c>
      <c r="D24" s="27">
        <f t="shared" si="3"/>
        <v>260043.5918367347</v>
      </c>
      <c r="E24" s="27">
        <f t="shared" si="4"/>
        <v>10401.743673469387</v>
      </c>
      <c r="F24" s="27">
        <f t="shared" si="5"/>
        <v>41606.97469387755</v>
      </c>
      <c r="G24" s="27">
        <f t="shared" si="6"/>
        <v>20803.487346938775</v>
      </c>
      <c r="H24" s="27">
        <f t="shared" si="7"/>
        <v>10401.743673469387</v>
      </c>
      <c r="I24" s="27">
        <f t="shared" si="8"/>
        <v>31205.231020408166</v>
      </c>
      <c r="J24" s="27">
        <f t="shared" si="9"/>
        <v>20803.487346938775</v>
      </c>
      <c r="K24" s="27">
        <f t="shared" si="10"/>
        <v>20803.487346938775</v>
      </c>
      <c r="L24" s="27">
        <f t="shared" si="11"/>
        <v>582497.64571428578</v>
      </c>
      <c r="M24" s="27">
        <f t="shared" si="12"/>
        <v>20803.487346938775</v>
      </c>
      <c r="N24" s="12">
        <f t="shared" si="1"/>
        <v>1019370.8800000001</v>
      </c>
    </row>
    <row r="25" spans="1:14" ht="26.25" x14ac:dyDescent="0.25">
      <c r="A25" s="23" t="s">
        <v>19</v>
      </c>
      <c r="B25" s="24" t="s">
        <v>71</v>
      </c>
      <c r="C25" s="15">
        <v>250000</v>
      </c>
      <c r="D25" s="27">
        <f t="shared" si="3"/>
        <v>63775.510204081635</v>
      </c>
      <c r="E25" s="27">
        <f t="shared" si="4"/>
        <v>2551.0204081632655</v>
      </c>
      <c r="F25" s="27">
        <f t="shared" si="5"/>
        <v>10204.081632653062</v>
      </c>
      <c r="G25" s="27">
        <f>2*C25/98</f>
        <v>5102.0408163265311</v>
      </c>
      <c r="H25" s="27">
        <f t="shared" si="7"/>
        <v>2551.0204081632655</v>
      </c>
      <c r="I25" s="27">
        <f t="shared" si="8"/>
        <v>7653.0612244897957</v>
      </c>
      <c r="J25" s="27">
        <f t="shared" si="9"/>
        <v>5102.0408163265311</v>
      </c>
      <c r="K25" s="27">
        <f t="shared" si="10"/>
        <v>5102.0408163265311</v>
      </c>
      <c r="L25" s="27">
        <f t="shared" si="11"/>
        <v>142857.14285714287</v>
      </c>
      <c r="M25" s="27">
        <f t="shared" si="12"/>
        <v>5102.0408163265311</v>
      </c>
      <c r="N25" s="12">
        <f t="shared" si="1"/>
        <v>250000.00000000003</v>
      </c>
    </row>
    <row r="26" spans="1:14" ht="26.25" x14ac:dyDescent="0.25">
      <c r="A26" s="23" t="s">
        <v>20</v>
      </c>
      <c r="B26" s="24" t="s">
        <v>72</v>
      </c>
      <c r="C26" s="15">
        <v>171776.44</v>
      </c>
      <c r="D26" s="27">
        <f t="shared" si="3"/>
        <v>43820.520408163262</v>
      </c>
      <c r="E26" s="27">
        <f t="shared" si="4"/>
        <v>1752.8208163265306</v>
      </c>
      <c r="F26" s="27">
        <f t="shared" si="5"/>
        <v>7011.2832653061223</v>
      </c>
      <c r="G26" s="27">
        <f t="shared" si="6"/>
        <v>3505.6416326530612</v>
      </c>
      <c r="H26" s="27">
        <f t="shared" si="7"/>
        <v>1752.8208163265306</v>
      </c>
      <c r="I26" s="27">
        <f t="shared" si="8"/>
        <v>5258.4624489795915</v>
      </c>
      <c r="J26" s="27">
        <f t="shared" si="9"/>
        <v>3505.6416326530612</v>
      </c>
      <c r="K26" s="27">
        <f t="shared" si="10"/>
        <v>3505.6416326530612</v>
      </c>
      <c r="L26" s="27">
        <f t="shared" si="11"/>
        <v>98157.965714285718</v>
      </c>
      <c r="M26" s="27">
        <f t="shared" si="12"/>
        <v>3505.6416326530612</v>
      </c>
      <c r="N26" s="12">
        <f t="shared" si="1"/>
        <v>171776.44</v>
      </c>
    </row>
    <row r="27" spans="1:14" x14ac:dyDescent="0.25">
      <c r="A27" s="23" t="s">
        <v>21</v>
      </c>
      <c r="B27" s="24" t="s">
        <v>73</v>
      </c>
      <c r="C27" s="15">
        <v>11366.61</v>
      </c>
      <c r="D27" s="27">
        <f t="shared" si="3"/>
        <v>2899.6454081632655</v>
      </c>
      <c r="E27" s="27">
        <f t="shared" si="4"/>
        <v>115.98581632653062</v>
      </c>
      <c r="F27" s="27">
        <f t="shared" si="5"/>
        <v>463.9432653061225</v>
      </c>
      <c r="G27" s="27">
        <f t="shared" si="6"/>
        <v>231.97163265306125</v>
      </c>
      <c r="H27" s="27">
        <f t="shared" si="7"/>
        <v>115.98581632653062</v>
      </c>
      <c r="I27" s="27">
        <f t="shared" si="8"/>
        <v>347.95744897959185</v>
      </c>
      <c r="J27" s="27">
        <f t="shared" si="9"/>
        <v>231.97163265306125</v>
      </c>
      <c r="K27" s="27">
        <f t="shared" si="10"/>
        <v>231.97163265306125</v>
      </c>
      <c r="L27" s="27">
        <f t="shared" si="11"/>
        <v>6495.2057142857147</v>
      </c>
      <c r="M27" s="27">
        <f t="shared" si="12"/>
        <v>231.97163265306125</v>
      </c>
      <c r="N27" s="12">
        <f t="shared" si="1"/>
        <v>11366.61</v>
      </c>
    </row>
    <row r="28" spans="1:14" x14ac:dyDescent="0.25">
      <c r="A28" s="20" t="s">
        <v>22</v>
      </c>
      <c r="B28" s="22" t="s">
        <v>74</v>
      </c>
      <c r="C28" s="16">
        <f>+C29+C35+C38+C42+C50+C53</f>
        <v>32037985.32</v>
      </c>
      <c r="D28" s="27">
        <f t="shared" si="3"/>
        <v>8172955.4387755105</v>
      </c>
      <c r="E28" s="27">
        <f t="shared" si="4"/>
        <v>326918.21755102044</v>
      </c>
      <c r="F28" s="27">
        <f t="shared" si="5"/>
        <v>1307672.8702040818</v>
      </c>
      <c r="G28" s="27">
        <f t="shared" si="6"/>
        <v>653836.43510204088</v>
      </c>
      <c r="H28" s="27">
        <f t="shared" si="7"/>
        <v>326918.21755102044</v>
      </c>
      <c r="I28" s="27">
        <f t="shared" si="8"/>
        <v>980754.65265306132</v>
      </c>
      <c r="J28" s="27">
        <f t="shared" si="9"/>
        <v>653836.43510204088</v>
      </c>
      <c r="K28" s="27">
        <f t="shared" si="10"/>
        <v>653836.43510204088</v>
      </c>
      <c r="L28" s="27">
        <f>56*C28/98</f>
        <v>18307420.182857145</v>
      </c>
      <c r="M28" s="27">
        <f t="shared" si="12"/>
        <v>653836.43510204088</v>
      </c>
      <c r="N28" s="12">
        <f>D28+E28+F28+G28+H28+I28+J28+K28+L28+M28</f>
        <v>32037985.320000004</v>
      </c>
    </row>
    <row r="29" spans="1:14" s="3" customFormat="1" x14ac:dyDescent="0.25">
      <c r="A29" s="23" t="s">
        <v>23</v>
      </c>
      <c r="B29" s="24" t="s">
        <v>75</v>
      </c>
      <c r="C29" s="15">
        <f>SUM(C30:C34)</f>
        <v>7284275.1900000004</v>
      </c>
      <c r="D29" s="27">
        <f t="shared" si="3"/>
        <v>1858233.4668367347</v>
      </c>
      <c r="E29" s="27">
        <f t="shared" si="4"/>
        <v>74329.338673469392</v>
      </c>
      <c r="F29" s="27">
        <f t="shared" si="5"/>
        <v>297317.35469387757</v>
      </c>
      <c r="G29" s="27">
        <f t="shared" si="6"/>
        <v>148658.67734693878</v>
      </c>
      <c r="H29" s="27">
        <f t="shared" si="7"/>
        <v>74329.338673469392</v>
      </c>
      <c r="I29" s="27">
        <f t="shared" si="8"/>
        <v>222988.01602040816</v>
      </c>
      <c r="J29" s="27">
        <f t="shared" si="9"/>
        <v>148658.67734693878</v>
      </c>
      <c r="K29" s="27">
        <f t="shared" si="10"/>
        <v>148658.67734693878</v>
      </c>
      <c r="L29" s="27">
        <f t="shared" si="11"/>
        <v>4162442.9657142861</v>
      </c>
      <c r="M29" s="27">
        <f t="shared" si="12"/>
        <v>148658.67734693878</v>
      </c>
      <c r="N29" s="13">
        <f t="shared" si="1"/>
        <v>7284275.1900000013</v>
      </c>
    </row>
    <row r="30" spans="1:14" x14ac:dyDescent="0.25">
      <c r="A30" s="23" t="s">
        <v>24</v>
      </c>
      <c r="B30" s="24" t="s">
        <v>76</v>
      </c>
      <c r="C30" s="15">
        <v>2602385</v>
      </c>
      <c r="D30" s="27">
        <f t="shared" si="3"/>
        <v>663873.72448979598</v>
      </c>
      <c r="E30" s="27">
        <f t="shared" si="4"/>
        <v>26554.948979591838</v>
      </c>
      <c r="F30" s="27">
        <f t="shared" si="5"/>
        <v>106219.79591836735</v>
      </c>
      <c r="G30" s="27">
        <f t="shared" si="6"/>
        <v>53109.897959183676</v>
      </c>
      <c r="H30" s="27">
        <f t="shared" si="7"/>
        <v>26554.948979591838</v>
      </c>
      <c r="I30" s="27">
        <f t="shared" si="8"/>
        <v>79664.846938775503</v>
      </c>
      <c r="J30" s="27">
        <f t="shared" si="9"/>
        <v>53109.897959183676</v>
      </c>
      <c r="K30" s="27">
        <f t="shared" si="10"/>
        <v>53109.897959183676</v>
      </c>
      <c r="L30" s="27">
        <f t="shared" si="11"/>
        <v>1487077.142857143</v>
      </c>
      <c r="M30" s="27">
        <f t="shared" si="12"/>
        <v>53109.897959183676</v>
      </c>
      <c r="N30" s="12">
        <f t="shared" si="1"/>
        <v>2602385.0000000005</v>
      </c>
    </row>
    <row r="31" spans="1:14" x14ac:dyDescent="0.25">
      <c r="A31" s="23" t="s">
        <v>25</v>
      </c>
      <c r="B31" s="24" t="s">
        <v>77</v>
      </c>
      <c r="C31" s="15">
        <v>44244.84</v>
      </c>
      <c r="D31" s="27">
        <f t="shared" si="3"/>
        <v>11286.948979591836</v>
      </c>
      <c r="E31" s="27">
        <f t="shared" si="4"/>
        <v>451.47795918367342</v>
      </c>
      <c r="F31" s="27">
        <f t="shared" si="5"/>
        <v>1805.9118367346937</v>
      </c>
      <c r="G31" s="27">
        <f t="shared" si="6"/>
        <v>902.95591836734684</v>
      </c>
      <c r="H31" s="27">
        <f t="shared" si="7"/>
        <v>451.47795918367342</v>
      </c>
      <c r="I31" s="27">
        <f t="shared" si="8"/>
        <v>1354.4338775510203</v>
      </c>
      <c r="J31" s="27">
        <f t="shared" si="9"/>
        <v>902.95591836734684</v>
      </c>
      <c r="K31" s="27">
        <f t="shared" si="10"/>
        <v>902.95591836734684</v>
      </c>
      <c r="L31" s="27">
        <f t="shared" si="11"/>
        <v>25282.765714285713</v>
      </c>
      <c r="M31" s="27">
        <f t="shared" si="12"/>
        <v>902.95591836734684</v>
      </c>
      <c r="N31" s="12">
        <f t="shared" si="1"/>
        <v>44244.840000000004</v>
      </c>
    </row>
    <row r="32" spans="1:14" x14ac:dyDescent="0.25">
      <c r="A32" s="23" t="s">
        <v>26</v>
      </c>
      <c r="B32" s="24" t="s">
        <v>78</v>
      </c>
      <c r="C32" s="15">
        <v>273520.78999999998</v>
      </c>
      <c r="D32" s="27">
        <f t="shared" si="3"/>
        <v>69775.711734693861</v>
      </c>
      <c r="E32" s="27">
        <f t="shared" si="4"/>
        <v>2791.0284693877547</v>
      </c>
      <c r="F32" s="27">
        <f t="shared" si="5"/>
        <v>11164.113877551019</v>
      </c>
      <c r="G32" s="27">
        <f t="shared" si="6"/>
        <v>5582.0569387755095</v>
      </c>
      <c r="H32" s="27">
        <f t="shared" si="7"/>
        <v>2791.0284693877547</v>
      </c>
      <c r="I32" s="27">
        <f t="shared" si="8"/>
        <v>8373.0854081632642</v>
      </c>
      <c r="J32" s="27">
        <f t="shared" si="9"/>
        <v>5582.0569387755095</v>
      </c>
      <c r="K32" s="27">
        <f t="shared" si="10"/>
        <v>5582.0569387755095</v>
      </c>
      <c r="L32" s="27">
        <f t="shared" si="11"/>
        <v>156297.59428571427</v>
      </c>
      <c r="M32" s="27">
        <f t="shared" si="12"/>
        <v>5582.0569387755095</v>
      </c>
      <c r="N32" s="12">
        <f t="shared" si="1"/>
        <v>273520.78999999998</v>
      </c>
    </row>
    <row r="33" spans="1:14" x14ac:dyDescent="0.25">
      <c r="A33" s="23" t="s">
        <v>27</v>
      </c>
      <c r="B33" s="24" t="s">
        <v>79</v>
      </c>
      <c r="C33" s="15">
        <v>3702709.49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3700000</v>
      </c>
      <c r="M33" s="27">
        <v>0</v>
      </c>
      <c r="N33" s="12">
        <f t="shared" si="1"/>
        <v>3700000</v>
      </c>
    </row>
    <row r="34" spans="1:14" ht="26.25" x14ac:dyDescent="0.25">
      <c r="A34" s="23" t="s">
        <v>28</v>
      </c>
      <c r="B34" s="24" t="s">
        <v>80</v>
      </c>
      <c r="C34" s="15">
        <v>661415.06999999995</v>
      </c>
      <c r="D34" s="27">
        <f t="shared" si="3"/>
        <v>168728.33418367346</v>
      </c>
      <c r="E34" s="27">
        <f t="shared" si="4"/>
        <v>6749.133367346938</v>
      </c>
      <c r="F34" s="27">
        <f t="shared" si="5"/>
        <v>26996.533469387752</v>
      </c>
      <c r="G34" s="27">
        <f t="shared" si="6"/>
        <v>13498.266734693876</v>
      </c>
      <c r="H34" s="27">
        <f t="shared" si="7"/>
        <v>6749.133367346938</v>
      </c>
      <c r="I34" s="27">
        <f t="shared" si="8"/>
        <v>20247.400102040818</v>
      </c>
      <c r="J34" s="27">
        <f t="shared" si="9"/>
        <v>13498.266734693876</v>
      </c>
      <c r="K34" s="27">
        <f t="shared" si="10"/>
        <v>13498.266734693876</v>
      </c>
      <c r="L34" s="27">
        <f t="shared" si="11"/>
        <v>377951.4685714285</v>
      </c>
      <c r="M34" s="27">
        <f t="shared" si="12"/>
        <v>13498.266734693876</v>
      </c>
      <c r="N34" s="12">
        <f t="shared" si="1"/>
        <v>661415.06999999995</v>
      </c>
    </row>
    <row r="35" spans="1:14" s="3" customFormat="1" x14ac:dyDescent="0.25">
      <c r="A35" s="23" t="s">
        <v>29</v>
      </c>
      <c r="B35" s="24" t="s">
        <v>81</v>
      </c>
      <c r="C35" s="15">
        <f>SUM(C36:C37)</f>
        <v>995263.36</v>
      </c>
      <c r="D35" s="27">
        <f t="shared" si="3"/>
        <v>253893.71428571429</v>
      </c>
      <c r="E35" s="27">
        <f t="shared" si="4"/>
        <v>10155.748571428572</v>
      </c>
      <c r="F35" s="27">
        <f t="shared" si="5"/>
        <v>40622.994285714289</v>
      </c>
      <c r="G35" s="27">
        <f t="shared" si="6"/>
        <v>20311.497142857144</v>
      </c>
      <c r="H35" s="27">
        <f t="shared" si="7"/>
        <v>10155.748571428572</v>
      </c>
      <c r="I35" s="27">
        <f t="shared" si="8"/>
        <v>30467.245714285717</v>
      </c>
      <c r="J35" s="27">
        <f t="shared" si="9"/>
        <v>20311.497142857144</v>
      </c>
      <c r="K35" s="27">
        <f t="shared" si="10"/>
        <v>20311.497142857144</v>
      </c>
      <c r="L35" s="27">
        <f t="shared" si="11"/>
        <v>568721.91999999993</v>
      </c>
      <c r="M35" s="27">
        <f t="shared" si="12"/>
        <v>20311.497142857144</v>
      </c>
      <c r="N35" s="13">
        <f t="shared" si="1"/>
        <v>995263.36</v>
      </c>
    </row>
    <row r="36" spans="1:14" x14ac:dyDescent="0.25">
      <c r="A36" s="23" t="s">
        <v>30</v>
      </c>
      <c r="B36" s="24" t="s">
        <v>82</v>
      </c>
      <c r="C36" s="15">
        <v>9310</v>
      </c>
      <c r="D36" s="27">
        <v>0</v>
      </c>
      <c r="E36" s="27">
        <v>0</v>
      </c>
      <c r="F36" s="27">
        <v>0</v>
      </c>
      <c r="G36" s="27">
        <v>9310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12">
        <f t="shared" si="1"/>
        <v>9310</v>
      </c>
    </row>
    <row r="37" spans="1:14" ht="26.25" x14ac:dyDescent="0.25">
      <c r="A37" s="23" t="s">
        <v>31</v>
      </c>
      <c r="B37" s="24" t="s">
        <v>83</v>
      </c>
      <c r="C37" s="15">
        <v>985953.36</v>
      </c>
      <c r="D37" s="27">
        <f t="shared" si="3"/>
        <v>251518.71428571429</v>
      </c>
      <c r="E37" s="27">
        <f t="shared" si="4"/>
        <v>10060.748571428572</v>
      </c>
      <c r="F37" s="27">
        <f t="shared" si="5"/>
        <v>40242.994285714289</v>
      </c>
      <c r="G37" s="27">
        <f t="shared" si="6"/>
        <v>20121.497142857144</v>
      </c>
      <c r="H37" s="27">
        <f t="shared" si="7"/>
        <v>10060.748571428572</v>
      </c>
      <c r="I37" s="27">
        <f t="shared" si="8"/>
        <v>30182.245714285717</v>
      </c>
      <c r="J37" s="27">
        <f t="shared" si="9"/>
        <v>20121.497142857144</v>
      </c>
      <c r="K37" s="27">
        <f t="shared" si="10"/>
        <v>20121.497142857144</v>
      </c>
      <c r="L37" s="27">
        <f t="shared" si="11"/>
        <v>563401.91999999993</v>
      </c>
      <c r="M37" s="27">
        <f t="shared" si="12"/>
        <v>20121.497142857144</v>
      </c>
      <c r="N37" s="12">
        <f t="shared" si="1"/>
        <v>985953.36</v>
      </c>
    </row>
    <row r="38" spans="1:14" s="3" customFormat="1" ht="26.25" x14ac:dyDescent="0.25">
      <c r="A38" s="23" t="s">
        <v>32</v>
      </c>
      <c r="B38" s="24" t="s">
        <v>84</v>
      </c>
      <c r="C38" s="15">
        <f>SUM(C39:C41)</f>
        <v>13708525.18</v>
      </c>
      <c r="D38" s="27">
        <f t="shared" si="3"/>
        <v>3497072.75</v>
      </c>
      <c r="E38" s="27">
        <f t="shared" si="4"/>
        <v>139882.91</v>
      </c>
      <c r="F38" s="27">
        <f t="shared" si="5"/>
        <v>559531.64</v>
      </c>
      <c r="G38" s="27">
        <f t="shared" si="6"/>
        <v>279765.82</v>
      </c>
      <c r="H38" s="27">
        <f t="shared" si="7"/>
        <v>139882.91</v>
      </c>
      <c r="I38" s="27">
        <f t="shared" si="8"/>
        <v>419648.73</v>
      </c>
      <c r="J38" s="27">
        <f t="shared" si="9"/>
        <v>279765.82</v>
      </c>
      <c r="K38" s="27">
        <f t="shared" si="10"/>
        <v>279765.82</v>
      </c>
      <c r="L38" s="27">
        <f t="shared" si="11"/>
        <v>7833442.959999999</v>
      </c>
      <c r="M38" s="27">
        <f t="shared" si="12"/>
        <v>279765.82</v>
      </c>
      <c r="N38" s="13">
        <f t="shared" si="1"/>
        <v>13708525.18</v>
      </c>
    </row>
    <row r="39" spans="1:14" ht="26.25" x14ac:dyDescent="0.25">
      <c r="A39" s="23" t="s">
        <v>33</v>
      </c>
      <c r="B39" s="24" t="s">
        <v>85</v>
      </c>
      <c r="C39" s="15">
        <v>12120815.18</v>
      </c>
      <c r="D39" s="27">
        <v>681858.95</v>
      </c>
      <c r="E39" s="27">
        <v>221095.81</v>
      </c>
      <c r="F39" s="27">
        <v>77333.259999999995</v>
      </c>
      <c r="G39" s="27">
        <v>212666.7</v>
      </c>
      <c r="H39" s="27">
        <v>268733.26</v>
      </c>
      <c r="I39" s="27">
        <v>119866.65</v>
      </c>
      <c r="J39" s="27">
        <v>185599.81</v>
      </c>
      <c r="K39" s="27">
        <v>210733.21</v>
      </c>
      <c r="L39" s="27">
        <v>498026.7</v>
      </c>
      <c r="M39" s="27">
        <v>0</v>
      </c>
      <c r="N39" s="12">
        <f t="shared" si="1"/>
        <v>2475914.35</v>
      </c>
    </row>
    <row r="40" spans="1:14" ht="26.25" x14ac:dyDescent="0.25">
      <c r="A40" s="23" t="s">
        <v>34</v>
      </c>
      <c r="B40" s="24" t="s">
        <v>86</v>
      </c>
      <c r="C40" s="15">
        <v>800000</v>
      </c>
      <c r="D40" s="27">
        <f t="shared" si="3"/>
        <v>204081.63265306121</v>
      </c>
      <c r="E40" s="27">
        <f t="shared" si="4"/>
        <v>8163.2653061224491</v>
      </c>
      <c r="F40" s="27">
        <f t="shared" si="5"/>
        <v>32653.061224489797</v>
      </c>
      <c r="G40" s="27">
        <f t="shared" si="6"/>
        <v>16326.530612244898</v>
      </c>
      <c r="H40" s="27">
        <f t="shared" si="7"/>
        <v>8163.2653061224491</v>
      </c>
      <c r="I40" s="27">
        <f t="shared" si="8"/>
        <v>24489.795918367348</v>
      </c>
      <c r="J40" s="27">
        <f t="shared" si="9"/>
        <v>16326.530612244898</v>
      </c>
      <c r="K40" s="27">
        <f t="shared" si="10"/>
        <v>16326.530612244898</v>
      </c>
      <c r="L40" s="27">
        <f t="shared" si="11"/>
        <v>457142.85714285716</v>
      </c>
      <c r="M40" s="27">
        <f t="shared" si="12"/>
        <v>16326.530612244898</v>
      </c>
      <c r="N40" s="12">
        <f t="shared" si="1"/>
        <v>800000</v>
      </c>
    </row>
    <row r="41" spans="1:14" x14ac:dyDescent="0.25">
      <c r="A41" s="23" t="s">
        <v>35</v>
      </c>
      <c r="B41" s="24" t="s">
        <v>87</v>
      </c>
      <c r="C41" s="15">
        <v>787710</v>
      </c>
      <c r="D41" s="27">
        <v>9500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9500</v>
      </c>
      <c r="M41" s="27">
        <v>0</v>
      </c>
      <c r="N41" s="12">
        <f t="shared" si="1"/>
        <v>19000</v>
      </c>
    </row>
    <row r="42" spans="1:14" s="3" customFormat="1" ht="26.25" x14ac:dyDescent="0.25">
      <c r="A42" s="23" t="s">
        <v>36</v>
      </c>
      <c r="B42" s="24" t="s">
        <v>88</v>
      </c>
      <c r="C42" s="15">
        <f>SUM(C43:C49)</f>
        <v>9106602.5</v>
      </c>
      <c r="D42" s="27">
        <f t="shared" si="3"/>
        <v>2323112.8826530613</v>
      </c>
      <c r="E42" s="27">
        <f t="shared" si="4"/>
        <v>92924.515306122456</v>
      </c>
      <c r="F42" s="27">
        <f t="shared" si="5"/>
        <v>371698.06122448982</v>
      </c>
      <c r="G42" s="27">
        <f t="shared" si="6"/>
        <v>185849.03061224491</v>
      </c>
      <c r="H42" s="27">
        <f t="shared" si="7"/>
        <v>92924.515306122456</v>
      </c>
      <c r="I42" s="27">
        <f t="shared" si="8"/>
        <v>278773.54591836734</v>
      </c>
      <c r="J42" s="27">
        <f t="shared" si="9"/>
        <v>185849.03061224491</v>
      </c>
      <c r="K42" s="27">
        <f t="shared" si="10"/>
        <v>185849.03061224491</v>
      </c>
      <c r="L42" s="27">
        <f t="shared" si="11"/>
        <v>5203772.8571428573</v>
      </c>
      <c r="M42" s="27">
        <f t="shared" si="12"/>
        <v>185849.03061224491</v>
      </c>
      <c r="N42" s="13">
        <f t="shared" ref="N42:N57" si="13">D42+E42+F42+G42+H42+I42+J42+K42+L42+M42</f>
        <v>9106602.5</v>
      </c>
    </row>
    <row r="43" spans="1:14" x14ac:dyDescent="0.25">
      <c r="A43" s="23" t="s">
        <v>37</v>
      </c>
      <c r="B43" s="24" t="s">
        <v>89</v>
      </c>
      <c r="C43" s="15">
        <v>1500000</v>
      </c>
      <c r="D43" s="27">
        <f t="shared" si="3"/>
        <v>382653.06122448982</v>
      </c>
      <c r="E43" s="27">
        <f t="shared" si="4"/>
        <v>15306.122448979591</v>
      </c>
      <c r="F43" s="27">
        <f t="shared" si="5"/>
        <v>61224.489795918365</v>
      </c>
      <c r="G43" s="27">
        <f t="shared" si="6"/>
        <v>30612.244897959183</v>
      </c>
      <c r="H43" s="27">
        <f t="shared" si="7"/>
        <v>15306.122448979591</v>
      </c>
      <c r="I43" s="27">
        <f t="shared" si="8"/>
        <v>45918.367346938772</v>
      </c>
      <c r="J43" s="27">
        <f t="shared" si="9"/>
        <v>30612.244897959183</v>
      </c>
      <c r="K43" s="27">
        <f t="shared" si="10"/>
        <v>30612.244897959183</v>
      </c>
      <c r="L43" s="27">
        <f t="shared" si="11"/>
        <v>857142.85714285716</v>
      </c>
      <c r="M43" s="27">
        <f t="shared" si="12"/>
        <v>30612.244897959183</v>
      </c>
      <c r="N43" s="12">
        <f t="shared" si="13"/>
        <v>1500000</v>
      </c>
    </row>
    <row r="44" spans="1:14" ht="26.25" x14ac:dyDescent="0.25">
      <c r="A44" s="23" t="s">
        <v>38</v>
      </c>
      <c r="B44" s="24" t="s">
        <v>90</v>
      </c>
      <c r="C44" s="15">
        <v>305095.62</v>
      </c>
      <c r="D44" s="27">
        <f t="shared" si="3"/>
        <v>77830.515306122456</v>
      </c>
      <c r="E44" s="27">
        <f t="shared" si="4"/>
        <v>3113.2206122448979</v>
      </c>
      <c r="F44" s="27">
        <f t="shared" si="5"/>
        <v>12452.882448979592</v>
      </c>
      <c r="G44" s="27">
        <f t="shared" si="6"/>
        <v>6226.4412244897958</v>
      </c>
      <c r="H44" s="27">
        <f t="shared" si="7"/>
        <v>3113.2206122448979</v>
      </c>
      <c r="I44" s="27">
        <f t="shared" si="8"/>
        <v>9339.6618367346946</v>
      </c>
      <c r="J44" s="27">
        <f t="shared" si="9"/>
        <v>6226.4412244897958</v>
      </c>
      <c r="K44" s="27">
        <f t="shared" si="10"/>
        <v>6226.4412244897958</v>
      </c>
      <c r="L44" s="27">
        <f t="shared" si="11"/>
        <v>174340.35428571427</v>
      </c>
      <c r="M44" s="27">
        <f t="shared" si="12"/>
        <v>6226.4412244897958</v>
      </c>
      <c r="N44" s="12">
        <f t="shared" si="13"/>
        <v>305095.62</v>
      </c>
    </row>
    <row r="45" spans="1:14" ht="26.25" x14ac:dyDescent="0.25">
      <c r="A45" s="23" t="s">
        <v>39</v>
      </c>
      <c r="B45" s="24" t="s">
        <v>91</v>
      </c>
      <c r="C45" s="15">
        <v>160675.96</v>
      </c>
      <c r="D45" s="27">
        <f t="shared" si="3"/>
        <v>40988.765306122448</v>
      </c>
      <c r="E45" s="27">
        <f t="shared" si="4"/>
        <v>1639.5506122448978</v>
      </c>
      <c r="F45" s="27">
        <f t="shared" si="5"/>
        <v>6558.2024489795913</v>
      </c>
      <c r="G45" s="27">
        <f t="shared" si="6"/>
        <v>3279.1012244897956</v>
      </c>
      <c r="H45" s="27">
        <f t="shared" si="7"/>
        <v>1639.5506122448978</v>
      </c>
      <c r="I45" s="27">
        <f t="shared" si="8"/>
        <v>4918.6518367346944</v>
      </c>
      <c r="J45" s="27">
        <f t="shared" si="9"/>
        <v>3279.1012244897956</v>
      </c>
      <c r="K45" s="27">
        <f t="shared" si="10"/>
        <v>3279.1012244897956</v>
      </c>
      <c r="L45" s="27">
        <f t="shared" si="11"/>
        <v>91814.834285714285</v>
      </c>
      <c r="M45" s="27">
        <f t="shared" si="12"/>
        <v>3279.1012244897956</v>
      </c>
      <c r="N45" s="12">
        <f t="shared" si="13"/>
        <v>160675.96000000002</v>
      </c>
    </row>
    <row r="46" spans="1:14" x14ac:dyDescent="0.25">
      <c r="A46" s="23" t="s">
        <v>40</v>
      </c>
      <c r="B46" s="24" t="s">
        <v>92</v>
      </c>
      <c r="C46" s="15">
        <v>388190.31</v>
      </c>
      <c r="D46" s="27">
        <v>100000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155000</v>
      </c>
      <c r="M46" s="27">
        <v>0</v>
      </c>
      <c r="N46" s="12">
        <f>D46+E46+F46+G46+H46+I46+J46+K46+L46+M46</f>
        <v>255000</v>
      </c>
    </row>
    <row r="47" spans="1:14" ht="26.25" x14ac:dyDescent="0.25">
      <c r="A47" s="23" t="s">
        <v>41</v>
      </c>
      <c r="B47" s="24" t="s">
        <v>93</v>
      </c>
      <c r="C47" s="15">
        <v>5479623.9699999997</v>
      </c>
      <c r="D47" s="27">
        <v>547000</v>
      </c>
      <c r="E47" s="27">
        <v>547000</v>
      </c>
      <c r="F47" s="27">
        <v>547000</v>
      </c>
      <c r="G47" s="27">
        <v>547000</v>
      </c>
      <c r="H47" s="27">
        <v>547000</v>
      </c>
      <c r="I47" s="27">
        <v>547000</v>
      </c>
      <c r="J47" s="27">
        <v>547000</v>
      </c>
      <c r="K47" s="27">
        <v>547000</v>
      </c>
      <c r="L47" s="27">
        <v>547000</v>
      </c>
      <c r="M47" s="27">
        <v>547000</v>
      </c>
      <c r="N47" s="12">
        <f t="shared" si="13"/>
        <v>5470000</v>
      </c>
    </row>
    <row r="48" spans="1:14" x14ac:dyDescent="0.25">
      <c r="A48" s="23" t="s">
        <v>42</v>
      </c>
      <c r="B48" s="24" t="s">
        <v>94</v>
      </c>
      <c r="C48" s="15">
        <v>1047333.96</v>
      </c>
      <c r="D48" s="27">
        <f>6260*2</f>
        <v>12520</v>
      </c>
      <c r="E48" s="27">
        <v>6260</v>
      </c>
      <c r="F48" s="27">
        <f>6260*2</f>
        <v>12520</v>
      </c>
      <c r="G48" s="27">
        <v>6260</v>
      </c>
      <c r="H48" s="27">
        <v>6260</v>
      </c>
      <c r="I48" s="27">
        <v>6260</v>
      </c>
      <c r="J48" s="27">
        <v>6260</v>
      </c>
      <c r="K48" s="27">
        <v>6260</v>
      </c>
      <c r="L48" s="27">
        <f>6260*2</f>
        <v>12520</v>
      </c>
      <c r="M48" s="27">
        <v>12520</v>
      </c>
      <c r="N48" s="12">
        <f t="shared" si="13"/>
        <v>87640</v>
      </c>
    </row>
    <row r="49" spans="1:14" x14ac:dyDescent="0.25">
      <c r="A49" s="23" t="s">
        <v>43</v>
      </c>
      <c r="B49" s="24" t="s">
        <v>95</v>
      </c>
      <c r="C49" s="15">
        <v>225682.68</v>
      </c>
      <c r="D49" s="27">
        <f t="shared" si="3"/>
        <v>57572.112244897959</v>
      </c>
      <c r="E49" s="27">
        <f t="shared" si="4"/>
        <v>2302.8844897959184</v>
      </c>
      <c r="F49" s="27">
        <f t="shared" si="5"/>
        <v>9211.5379591836736</v>
      </c>
      <c r="G49" s="27">
        <f t="shared" si="6"/>
        <v>4605.7689795918368</v>
      </c>
      <c r="H49" s="27">
        <f t="shared" si="7"/>
        <v>2302.8844897959184</v>
      </c>
      <c r="I49" s="27">
        <f t="shared" si="8"/>
        <v>6908.6534693877556</v>
      </c>
      <c r="J49" s="27">
        <f t="shared" si="9"/>
        <v>4605.7689795918368</v>
      </c>
      <c r="K49" s="27">
        <f t="shared" si="10"/>
        <v>4605.7689795918368</v>
      </c>
      <c r="L49" s="27">
        <f t="shared" si="11"/>
        <v>128961.53142857143</v>
      </c>
      <c r="M49" s="27">
        <f t="shared" si="12"/>
        <v>4605.7689795918368</v>
      </c>
      <c r="N49" s="12">
        <f t="shared" si="13"/>
        <v>225682.68000000002</v>
      </c>
    </row>
    <row r="50" spans="1:14" s="3" customFormat="1" x14ac:dyDescent="0.25">
      <c r="A50" s="23" t="s">
        <v>44</v>
      </c>
      <c r="B50" s="24" t="s">
        <v>96</v>
      </c>
      <c r="C50" s="15">
        <f>SUM(C51:C52)</f>
        <v>817816.39999999991</v>
      </c>
      <c r="D50" s="27">
        <f t="shared" si="3"/>
        <v>208626.63265306118</v>
      </c>
      <c r="E50" s="27">
        <f t="shared" si="4"/>
        <v>8345.0653061224475</v>
      </c>
      <c r="F50" s="27">
        <f t="shared" si="5"/>
        <v>33380.26122448979</v>
      </c>
      <c r="G50" s="27">
        <f t="shared" si="6"/>
        <v>16690.130612244895</v>
      </c>
      <c r="H50" s="27">
        <f t="shared" si="7"/>
        <v>8345.0653061224475</v>
      </c>
      <c r="I50" s="27">
        <f t="shared" si="8"/>
        <v>25035.195918367343</v>
      </c>
      <c r="J50" s="27">
        <f t="shared" si="9"/>
        <v>16690.130612244895</v>
      </c>
      <c r="K50" s="27">
        <f t="shared" si="10"/>
        <v>16690.130612244895</v>
      </c>
      <c r="L50" s="27">
        <f t="shared" si="11"/>
        <v>467323.65714285703</v>
      </c>
      <c r="M50" s="27">
        <f t="shared" si="12"/>
        <v>16690.130612244895</v>
      </c>
      <c r="N50" s="13">
        <f t="shared" si="13"/>
        <v>817816.39999999991</v>
      </c>
    </row>
    <row r="51" spans="1:14" x14ac:dyDescent="0.25">
      <c r="A51" s="23" t="s">
        <v>45</v>
      </c>
      <c r="B51" s="24" t="s">
        <v>97</v>
      </c>
      <c r="C51" s="15">
        <v>611162.22</v>
      </c>
      <c r="D51" s="27">
        <f t="shared" si="3"/>
        <v>155908.72959183675</v>
      </c>
      <c r="E51" s="27">
        <f t="shared" si="4"/>
        <v>6236.3491836734693</v>
      </c>
      <c r="F51" s="27">
        <f t="shared" si="5"/>
        <v>24945.396734693877</v>
      </c>
      <c r="G51" s="27">
        <f t="shared" si="6"/>
        <v>12472.698367346939</v>
      </c>
      <c r="H51" s="27">
        <f t="shared" si="7"/>
        <v>6236.3491836734693</v>
      </c>
      <c r="I51" s="27">
        <f t="shared" si="8"/>
        <v>18709.047551020409</v>
      </c>
      <c r="J51" s="27">
        <f t="shared" si="9"/>
        <v>12472.698367346939</v>
      </c>
      <c r="K51" s="27">
        <f t="shared" si="10"/>
        <v>12472.698367346939</v>
      </c>
      <c r="L51" s="27">
        <f t="shared" si="11"/>
        <v>349235.55428571429</v>
      </c>
      <c r="M51" s="27">
        <f t="shared" si="12"/>
        <v>12472.698367346939</v>
      </c>
      <c r="N51" s="12">
        <f t="shared" si="13"/>
        <v>611162.22</v>
      </c>
    </row>
    <row r="52" spans="1:14" x14ac:dyDescent="0.25">
      <c r="A52" s="23" t="s">
        <v>46</v>
      </c>
      <c r="B52" s="24" t="s">
        <v>98</v>
      </c>
      <c r="C52" s="15">
        <v>206654.18</v>
      </c>
      <c r="D52" s="27">
        <f t="shared" si="3"/>
        <v>52717.90306122449</v>
      </c>
      <c r="E52" s="27">
        <f t="shared" si="4"/>
        <v>2108.7161224489796</v>
      </c>
      <c r="F52" s="27">
        <f t="shared" si="5"/>
        <v>8434.8644897959184</v>
      </c>
      <c r="G52" s="27">
        <f t="shared" si="6"/>
        <v>4217.4322448979592</v>
      </c>
      <c r="H52" s="27">
        <f t="shared" si="7"/>
        <v>2108.7161224489796</v>
      </c>
      <c r="I52" s="27">
        <f t="shared" si="8"/>
        <v>6326.1483673469393</v>
      </c>
      <c r="J52" s="27">
        <f t="shared" si="9"/>
        <v>4217.4322448979592</v>
      </c>
      <c r="K52" s="27">
        <f t="shared" si="10"/>
        <v>4217.4322448979592</v>
      </c>
      <c r="L52" s="27">
        <f t="shared" si="11"/>
        <v>118088.10285714286</v>
      </c>
      <c r="M52" s="27">
        <f t="shared" si="12"/>
        <v>4217.4322448979592</v>
      </c>
      <c r="N52" s="12">
        <f t="shared" si="13"/>
        <v>206654.18000000002</v>
      </c>
    </row>
    <row r="53" spans="1:14" s="3" customFormat="1" x14ac:dyDescent="0.25">
      <c r="A53" s="23" t="s">
        <v>47</v>
      </c>
      <c r="B53" s="24" t="s">
        <v>99</v>
      </c>
      <c r="C53" s="15">
        <f>SUM(C54:C54)</f>
        <v>125502.69</v>
      </c>
      <c r="D53" s="27">
        <f t="shared" si="3"/>
        <v>32015.992346938776</v>
      </c>
      <c r="E53" s="27">
        <f t="shared" si="4"/>
        <v>1280.6396938775511</v>
      </c>
      <c r="F53" s="27">
        <f t="shared" si="5"/>
        <v>5122.5587755102042</v>
      </c>
      <c r="G53" s="27">
        <f t="shared" si="6"/>
        <v>2561.2793877551021</v>
      </c>
      <c r="H53" s="27">
        <f t="shared" si="7"/>
        <v>1280.6396938775511</v>
      </c>
      <c r="I53" s="27">
        <f t="shared" si="8"/>
        <v>3841.9190816326532</v>
      </c>
      <c r="J53" s="27">
        <f t="shared" si="9"/>
        <v>2561.2793877551021</v>
      </c>
      <c r="K53" s="27">
        <f t="shared" si="10"/>
        <v>2561.2793877551021</v>
      </c>
      <c r="L53" s="27">
        <f t="shared" si="11"/>
        <v>71715.822857142863</v>
      </c>
      <c r="M53" s="27">
        <f t="shared" si="12"/>
        <v>2561.2793877551021</v>
      </c>
      <c r="N53" s="13">
        <f t="shared" si="13"/>
        <v>125502.69</v>
      </c>
    </row>
    <row r="54" spans="1:14" x14ac:dyDescent="0.25">
      <c r="A54" s="23" t="s">
        <v>48</v>
      </c>
      <c r="B54" s="24" t="s">
        <v>100</v>
      </c>
      <c r="C54" s="15">
        <v>125502.69</v>
      </c>
      <c r="D54" s="27">
        <f t="shared" si="3"/>
        <v>32015.992346938776</v>
      </c>
      <c r="E54" s="27">
        <f t="shared" si="4"/>
        <v>1280.6396938775511</v>
      </c>
      <c r="F54" s="27">
        <f t="shared" si="5"/>
        <v>5122.5587755102042</v>
      </c>
      <c r="G54" s="27">
        <f t="shared" si="6"/>
        <v>2561.2793877551021</v>
      </c>
      <c r="H54" s="27">
        <f t="shared" si="7"/>
        <v>1280.6396938775511</v>
      </c>
      <c r="I54" s="27">
        <f t="shared" si="8"/>
        <v>3841.9190816326532</v>
      </c>
      <c r="J54" s="27">
        <f t="shared" si="9"/>
        <v>2561.2793877551021</v>
      </c>
      <c r="K54" s="27">
        <f t="shared" si="10"/>
        <v>2561.2793877551021</v>
      </c>
      <c r="L54" s="27">
        <f t="shared" si="11"/>
        <v>71715.822857142863</v>
      </c>
      <c r="M54" s="27">
        <f t="shared" si="12"/>
        <v>2561.2793877551021</v>
      </c>
      <c r="N54" s="12">
        <f t="shared" si="13"/>
        <v>125502.69</v>
      </c>
    </row>
    <row r="55" spans="1:14" x14ac:dyDescent="0.25">
      <c r="A55" s="20" t="s">
        <v>49</v>
      </c>
      <c r="B55" s="22" t="s">
        <v>101</v>
      </c>
      <c r="C55" s="16">
        <f>+C56</f>
        <v>69223</v>
      </c>
      <c r="D55" s="26">
        <f t="shared" ref="D55:N55" si="14">+D56</f>
        <v>0</v>
      </c>
      <c r="E55" s="26">
        <f t="shared" si="14"/>
        <v>0</v>
      </c>
      <c r="F55" s="26">
        <f t="shared" si="14"/>
        <v>0</v>
      </c>
      <c r="G55" s="26">
        <f t="shared" si="14"/>
        <v>0</v>
      </c>
      <c r="H55" s="26">
        <f t="shared" si="14"/>
        <v>0</v>
      </c>
      <c r="I55" s="26">
        <f t="shared" si="14"/>
        <v>0</v>
      </c>
      <c r="J55" s="26">
        <f t="shared" si="14"/>
        <v>0</v>
      </c>
      <c r="K55" s="26">
        <f t="shared" si="14"/>
        <v>0</v>
      </c>
      <c r="L55" s="26">
        <f t="shared" si="14"/>
        <v>69223</v>
      </c>
      <c r="M55" s="26">
        <f t="shared" si="14"/>
        <v>0</v>
      </c>
      <c r="N55" s="6">
        <f t="shared" si="14"/>
        <v>69223</v>
      </c>
    </row>
    <row r="56" spans="1:14" s="3" customFormat="1" x14ac:dyDescent="0.25">
      <c r="A56" s="23" t="s">
        <v>50</v>
      </c>
      <c r="B56" s="24" t="s">
        <v>102</v>
      </c>
      <c r="C56" s="15">
        <f>+C57</f>
        <v>69223</v>
      </c>
      <c r="D56" s="27">
        <f t="shared" ref="D56:N56" si="15">+D57</f>
        <v>0</v>
      </c>
      <c r="E56" s="27">
        <f t="shared" si="15"/>
        <v>0</v>
      </c>
      <c r="F56" s="27">
        <f t="shared" si="15"/>
        <v>0</v>
      </c>
      <c r="G56" s="27">
        <f t="shared" si="15"/>
        <v>0</v>
      </c>
      <c r="H56" s="27">
        <f t="shared" si="15"/>
        <v>0</v>
      </c>
      <c r="I56" s="27">
        <f t="shared" si="15"/>
        <v>0</v>
      </c>
      <c r="J56" s="27">
        <f t="shared" si="15"/>
        <v>0</v>
      </c>
      <c r="K56" s="27">
        <f t="shared" si="15"/>
        <v>0</v>
      </c>
      <c r="L56" s="27">
        <f t="shared" si="15"/>
        <v>69223</v>
      </c>
      <c r="M56" s="27">
        <f t="shared" si="15"/>
        <v>0</v>
      </c>
      <c r="N56" s="7">
        <f t="shared" si="15"/>
        <v>69223</v>
      </c>
    </row>
    <row r="57" spans="1:14" x14ac:dyDescent="0.25">
      <c r="A57" s="23" t="s">
        <v>51</v>
      </c>
      <c r="B57" s="24" t="s">
        <v>103</v>
      </c>
      <c r="C57" s="15">
        <v>69223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/>
      <c r="J57" s="28">
        <v>0</v>
      </c>
      <c r="K57" s="28">
        <v>0</v>
      </c>
      <c r="L57" s="28">
        <v>69223</v>
      </c>
      <c r="M57" s="28">
        <v>0</v>
      </c>
      <c r="N57" s="12">
        <f t="shared" si="13"/>
        <v>69223</v>
      </c>
    </row>
    <row r="58" spans="1:14" ht="15.75" thickBot="1" x14ac:dyDescent="0.3">
      <c r="A58" s="25"/>
      <c r="B58" s="9"/>
      <c r="C58" s="14">
        <f>+C6+C7+C28+C55</f>
        <v>56770323.810000002</v>
      </c>
      <c r="D58" s="29">
        <f>+D6+D7+D28+D55</f>
        <v>14881346.687346939</v>
      </c>
      <c r="E58" s="29">
        <f t="shared" ref="E58:M58" si="16">+E6+E7+E28+E55</f>
        <v>585616.55469387758</v>
      </c>
      <c r="F58" s="29">
        <f t="shared" si="16"/>
        <v>2147893.7587755104</v>
      </c>
      <c r="G58" s="29">
        <f t="shared" si="16"/>
        <v>1105959.4293877552</v>
      </c>
      <c r="H58" s="29">
        <f t="shared" si="16"/>
        <v>599555.88469387754</v>
      </c>
      <c r="I58" s="29">
        <f t="shared" si="16"/>
        <v>1611591.4140816329</v>
      </c>
      <c r="J58" s="29">
        <f t="shared" si="16"/>
        <v>1105959.4293877552</v>
      </c>
      <c r="K58" s="29">
        <f t="shared" si="16"/>
        <v>1089999.9693877553</v>
      </c>
      <c r="L58" s="29">
        <f t="shared" si="16"/>
        <v>32597969.212857142</v>
      </c>
      <c r="M58" s="29">
        <f t="shared" si="16"/>
        <v>1044431.4593877553</v>
      </c>
      <c r="N58" s="14">
        <f>SUM(D58:M58)</f>
        <v>56770323.800000004</v>
      </c>
    </row>
    <row r="59" spans="1:14" ht="15.75" thickTop="1" x14ac:dyDescent="0.25"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4"/>
    </row>
    <row r="60" spans="1:14" x14ac:dyDescent="0.25">
      <c r="C60" s="4"/>
      <c r="D60" s="4"/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A12" sqref="A12"/>
    </sheetView>
  </sheetViews>
  <sheetFormatPr baseColWidth="10" defaultRowHeight="15" x14ac:dyDescent="0.25"/>
  <cols>
    <col min="2" max="2" width="46.7109375" customWidth="1"/>
    <col min="3" max="3" width="15.28515625" hidden="1" customWidth="1"/>
    <col min="4" max="4" width="14.42578125" customWidth="1"/>
    <col min="5" max="5" width="12.7109375" customWidth="1"/>
    <col min="6" max="6" width="15.140625" customWidth="1"/>
    <col min="7" max="7" width="12.28515625" bestFit="1" customWidth="1"/>
    <col min="8" max="8" width="11.5703125" bestFit="1" customWidth="1"/>
    <col min="9" max="9" width="14.42578125" customWidth="1"/>
    <col min="10" max="11" width="11.5703125" bestFit="1" customWidth="1"/>
    <col min="12" max="12" width="13.7109375" customWidth="1"/>
    <col min="13" max="13" width="13.140625" customWidth="1"/>
    <col min="14" max="14" width="12.7109375" hidden="1" customWidth="1"/>
  </cols>
  <sheetData>
    <row r="1" spans="1:14" ht="15.75" x14ac:dyDescent="0.25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5.75" x14ac:dyDescent="0.25">
      <c r="A2" s="36" t="s">
        <v>122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4" s="9" customFormat="1" ht="25.5" x14ac:dyDescent="0.2">
      <c r="A5" s="10" t="s">
        <v>118</v>
      </c>
      <c r="B5" s="10" t="s">
        <v>119</v>
      </c>
      <c r="C5" s="17"/>
      <c r="D5" s="8" t="s">
        <v>108</v>
      </c>
      <c r="E5" s="11" t="s">
        <v>109</v>
      </c>
      <c r="F5" s="11" t="s">
        <v>110</v>
      </c>
      <c r="G5" s="11" t="s">
        <v>111</v>
      </c>
      <c r="H5" s="11" t="s">
        <v>112</v>
      </c>
      <c r="I5" s="11" t="s">
        <v>113</v>
      </c>
      <c r="J5" s="11" t="s">
        <v>114</v>
      </c>
      <c r="K5" s="11" t="s">
        <v>115</v>
      </c>
      <c r="L5" s="11" t="s">
        <v>116</v>
      </c>
      <c r="M5" s="11" t="s">
        <v>117</v>
      </c>
    </row>
    <row r="6" spans="1:14" s="1" customFormat="1" x14ac:dyDescent="0.25">
      <c r="A6" s="18" t="s">
        <v>0</v>
      </c>
      <c r="B6" s="19" t="s">
        <v>52</v>
      </c>
      <c r="C6" s="30">
        <v>18000630.850000001</v>
      </c>
      <c r="D6" s="31">
        <v>5756422.3099999996</v>
      </c>
      <c r="E6" s="32">
        <v>203404.57</v>
      </c>
      <c r="F6" s="32">
        <v>583470.64</v>
      </c>
      <c r="G6" s="32">
        <v>328844.69</v>
      </c>
      <c r="H6" s="32">
        <v>204653.13</v>
      </c>
      <c r="I6" s="32">
        <v>454284.82</v>
      </c>
      <c r="J6" s="32">
        <v>330093.26</v>
      </c>
      <c r="K6" s="32">
        <v>328844.69</v>
      </c>
      <c r="L6" s="32">
        <v>10691889.17</v>
      </c>
      <c r="M6" s="32">
        <v>255874.51</v>
      </c>
      <c r="N6" s="12">
        <f>D6+E6+F6+G6+H6+I6+J6+K6+L6+M6</f>
        <v>19137781.790000003</v>
      </c>
    </row>
    <row r="7" spans="1:14" x14ac:dyDescent="0.25">
      <c r="A7" s="20" t="s">
        <v>1</v>
      </c>
      <c r="B7" s="21" t="s">
        <v>53</v>
      </c>
      <c r="C7" s="16">
        <f t="shared" ref="C7:M7" si="0">+C8+C13+C15+C17+C19</f>
        <v>4317000</v>
      </c>
      <c r="D7" s="26">
        <f t="shared" si="0"/>
        <v>1101275.5102040817</v>
      </c>
      <c r="E7" s="26">
        <f t="shared" si="0"/>
        <v>44051.020408163269</v>
      </c>
      <c r="F7" s="26">
        <f t="shared" si="0"/>
        <v>176204.08163265308</v>
      </c>
      <c r="G7" s="26">
        <f t="shared" si="0"/>
        <v>88102.040816326538</v>
      </c>
      <c r="H7" s="26">
        <f t="shared" si="0"/>
        <v>44051.020408163269</v>
      </c>
      <c r="I7" s="26">
        <f t="shared" si="0"/>
        <v>132153.06122448979</v>
      </c>
      <c r="J7" s="26">
        <f t="shared" si="0"/>
        <v>88102.040816326538</v>
      </c>
      <c r="K7" s="26">
        <f t="shared" si="0"/>
        <v>88102.040816326538</v>
      </c>
      <c r="L7" s="26">
        <f t="shared" si="0"/>
        <v>2466857.1428571427</v>
      </c>
      <c r="M7" s="26">
        <f t="shared" si="0"/>
        <v>88102.040816326538</v>
      </c>
      <c r="N7" s="12">
        <f t="shared" ref="N7:N50" si="1">D7+E7+F7+G7+H7+I7+J7+K7+L7+M7</f>
        <v>4317000</v>
      </c>
    </row>
    <row r="8" spans="1:14" s="3" customFormat="1" ht="15" customHeight="1" x14ac:dyDescent="0.25">
      <c r="A8" s="23" t="s">
        <v>2</v>
      </c>
      <c r="B8" s="24" t="s">
        <v>54</v>
      </c>
      <c r="C8" s="15">
        <f>SUM(C9:C12)</f>
        <v>1037000</v>
      </c>
      <c r="D8" s="27">
        <f t="shared" ref="D8:M8" si="2">SUM(D9:D12)</f>
        <v>264540.81632653059</v>
      </c>
      <c r="E8" s="27">
        <f t="shared" si="2"/>
        <v>10581.632653061226</v>
      </c>
      <c r="F8" s="27">
        <f t="shared" si="2"/>
        <v>42326.530612244904</v>
      </c>
      <c r="G8" s="27">
        <f t="shared" si="2"/>
        <v>21163.265306122452</v>
      </c>
      <c r="H8" s="27">
        <f t="shared" si="2"/>
        <v>10581.632653061226</v>
      </c>
      <c r="I8" s="27">
        <f t="shared" si="2"/>
        <v>31744.897959183672</v>
      </c>
      <c r="J8" s="27">
        <f t="shared" si="2"/>
        <v>21163.265306122452</v>
      </c>
      <c r="K8" s="27">
        <f t="shared" si="2"/>
        <v>21163.265306122452</v>
      </c>
      <c r="L8" s="27">
        <f t="shared" si="2"/>
        <v>592571.42857142852</v>
      </c>
      <c r="M8" s="27">
        <f t="shared" si="2"/>
        <v>21163.265306122452</v>
      </c>
      <c r="N8" s="13">
        <f t="shared" si="1"/>
        <v>1036999.9999999999</v>
      </c>
    </row>
    <row r="9" spans="1:14" x14ac:dyDescent="0.25">
      <c r="A9" s="23" t="s">
        <v>3</v>
      </c>
      <c r="B9" s="24" t="s">
        <v>55</v>
      </c>
      <c r="C9" s="15">
        <v>200000</v>
      </c>
      <c r="D9" s="27">
        <f>25*C9/98</f>
        <v>51020.408163265303</v>
      </c>
      <c r="E9" s="27">
        <f>1*C9/98</f>
        <v>2040.8163265306123</v>
      </c>
      <c r="F9" s="27">
        <f>4*C9/98</f>
        <v>8163.2653061224491</v>
      </c>
      <c r="G9" s="27">
        <f>2*C9/98</f>
        <v>4081.6326530612246</v>
      </c>
      <c r="H9" s="27">
        <f>1*C9/98</f>
        <v>2040.8163265306123</v>
      </c>
      <c r="I9" s="27">
        <f>3*C9/98</f>
        <v>6122.4489795918371</v>
      </c>
      <c r="J9" s="27">
        <f>2*C9/98</f>
        <v>4081.6326530612246</v>
      </c>
      <c r="K9" s="27">
        <f>2*C9/98</f>
        <v>4081.6326530612246</v>
      </c>
      <c r="L9" s="27">
        <f>56*C9/98</f>
        <v>114285.71428571429</v>
      </c>
      <c r="M9" s="27">
        <f>2*C9/98</f>
        <v>4081.6326530612246</v>
      </c>
      <c r="N9" s="12">
        <f t="shared" si="1"/>
        <v>200000</v>
      </c>
    </row>
    <row r="10" spans="1:14" x14ac:dyDescent="0.25">
      <c r="A10" s="23" t="s">
        <v>4</v>
      </c>
      <c r="B10" s="24" t="s">
        <v>56</v>
      </c>
      <c r="C10" s="15">
        <v>15000</v>
      </c>
      <c r="D10" s="27">
        <f t="shared" ref="D10:D50" si="3">25*C10/98</f>
        <v>3826.5306122448978</v>
      </c>
      <c r="E10" s="27">
        <f t="shared" ref="E10:E50" si="4">1*C10/98</f>
        <v>153.0612244897959</v>
      </c>
      <c r="F10" s="27">
        <f t="shared" ref="F10:F50" si="5">4*C10/98</f>
        <v>612.24489795918362</v>
      </c>
      <c r="G10" s="27">
        <f t="shared" ref="G10:G50" si="6">2*C10/98</f>
        <v>306.12244897959181</v>
      </c>
      <c r="H10" s="27">
        <f t="shared" ref="H10:H50" si="7">1*C10/98</f>
        <v>153.0612244897959</v>
      </c>
      <c r="I10" s="27">
        <f t="shared" ref="I10:I50" si="8">3*C10/98</f>
        <v>459.18367346938777</v>
      </c>
      <c r="J10" s="27">
        <f t="shared" ref="J10:J50" si="9">2*C10/98</f>
        <v>306.12244897959181</v>
      </c>
      <c r="K10" s="27">
        <f t="shared" ref="K10:K50" si="10">2*C10/98</f>
        <v>306.12244897959181</v>
      </c>
      <c r="L10" s="27">
        <f t="shared" ref="L10:L50" si="11">56*C10/98</f>
        <v>8571.4285714285706</v>
      </c>
      <c r="M10" s="27">
        <f t="shared" ref="M10:M50" si="12">2*C10/98</f>
        <v>306.12244897959181</v>
      </c>
      <c r="N10" s="12">
        <f t="shared" si="1"/>
        <v>14999.999999999998</v>
      </c>
    </row>
    <row r="11" spans="1:14" ht="26.25" x14ac:dyDescent="0.25">
      <c r="A11" s="23" t="s">
        <v>5</v>
      </c>
      <c r="B11" s="24" t="s">
        <v>57</v>
      </c>
      <c r="C11" s="15">
        <v>740000</v>
      </c>
      <c r="D11" s="27">
        <f t="shared" si="3"/>
        <v>188775.51020408163</v>
      </c>
      <c r="E11" s="27">
        <f>1*C11/98</f>
        <v>7551.0204081632655</v>
      </c>
      <c r="F11" s="27">
        <f t="shared" si="5"/>
        <v>30204.081632653062</v>
      </c>
      <c r="G11" s="27">
        <f>2*C11/98</f>
        <v>15102.040816326531</v>
      </c>
      <c r="H11" s="27">
        <f t="shared" si="7"/>
        <v>7551.0204081632655</v>
      </c>
      <c r="I11" s="27">
        <f t="shared" si="8"/>
        <v>22653.061224489797</v>
      </c>
      <c r="J11" s="27">
        <f t="shared" si="9"/>
        <v>15102.040816326531</v>
      </c>
      <c r="K11" s="27">
        <f t="shared" si="10"/>
        <v>15102.040816326531</v>
      </c>
      <c r="L11" s="27">
        <f t="shared" si="11"/>
        <v>422857.14285714284</v>
      </c>
      <c r="M11" s="27">
        <f t="shared" si="12"/>
        <v>15102.040816326531</v>
      </c>
      <c r="N11" s="12">
        <f t="shared" si="1"/>
        <v>739999.99999999988</v>
      </c>
    </row>
    <row r="12" spans="1:14" x14ac:dyDescent="0.25">
      <c r="A12" s="23" t="s">
        <v>6</v>
      </c>
      <c r="B12" s="24" t="s">
        <v>58</v>
      </c>
      <c r="C12" s="15">
        <v>82000</v>
      </c>
      <c r="D12" s="27">
        <f t="shared" si="3"/>
        <v>20918.367346938776</v>
      </c>
      <c r="E12" s="27">
        <f t="shared" si="4"/>
        <v>836.73469387755097</v>
      </c>
      <c r="F12" s="27">
        <f t="shared" si="5"/>
        <v>3346.9387755102039</v>
      </c>
      <c r="G12" s="27">
        <f t="shared" si="6"/>
        <v>1673.4693877551019</v>
      </c>
      <c r="H12" s="27">
        <f t="shared" si="7"/>
        <v>836.73469387755097</v>
      </c>
      <c r="I12" s="27">
        <f t="shared" si="8"/>
        <v>2510.204081632653</v>
      </c>
      <c r="J12" s="27">
        <f t="shared" si="9"/>
        <v>1673.4693877551019</v>
      </c>
      <c r="K12" s="27">
        <f t="shared" si="10"/>
        <v>1673.4693877551019</v>
      </c>
      <c r="L12" s="27">
        <f t="shared" si="11"/>
        <v>46857.142857142855</v>
      </c>
      <c r="M12" s="27">
        <f t="shared" si="12"/>
        <v>1673.4693877551019</v>
      </c>
      <c r="N12" s="12">
        <f t="shared" si="1"/>
        <v>82000</v>
      </c>
    </row>
    <row r="13" spans="1:14" s="3" customFormat="1" x14ac:dyDescent="0.25">
      <c r="A13" s="23" t="s">
        <v>7</v>
      </c>
      <c r="B13" s="24" t="s">
        <v>59</v>
      </c>
      <c r="C13" s="15">
        <f>SUM(C14:C14)</f>
        <v>350000</v>
      </c>
      <c r="D13" s="27">
        <f>25*C13/98</f>
        <v>89285.71428571429</v>
      </c>
      <c r="E13" s="27">
        <f>1*C13/98</f>
        <v>3571.4285714285716</v>
      </c>
      <c r="F13" s="27">
        <f t="shared" si="5"/>
        <v>14285.714285714286</v>
      </c>
      <c r="G13" s="27">
        <f>2*C13/98</f>
        <v>7142.8571428571431</v>
      </c>
      <c r="H13" s="27">
        <f t="shared" si="7"/>
        <v>3571.4285714285716</v>
      </c>
      <c r="I13" s="27">
        <f>3*C13/98</f>
        <v>10714.285714285714</v>
      </c>
      <c r="J13" s="27">
        <f t="shared" si="9"/>
        <v>7142.8571428571431</v>
      </c>
      <c r="K13" s="27">
        <f t="shared" si="10"/>
        <v>7142.8571428571431</v>
      </c>
      <c r="L13" s="27">
        <f t="shared" si="11"/>
        <v>200000</v>
      </c>
      <c r="M13" s="27">
        <f t="shared" si="12"/>
        <v>7142.8571428571431</v>
      </c>
      <c r="N13" s="13">
        <f t="shared" si="1"/>
        <v>350000</v>
      </c>
    </row>
    <row r="14" spans="1:14" x14ac:dyDescent="0.25">
      <c r="A14" s="23" t="s">
        <v>8</v>
      </c>
      <c r="B14" s="24" t="s">
        <v>60</v>
      </c>
      <c r="C14" s="15">
        <v>350000</v>
      </c>
      <c r="D14" s="27">
        <f t="shared" si="3"/>
        <v>89285.71428571429</v>
      </c>
      <c r="E14" s="27">
        <f t="shared" si="4"/>
        <v>3571.4285714285716</v>
      </c>
      <c r="F14" s="27">
        <f t="shared" si="5"/>
        <v>14285.714285714286</v>
      </c>
      <c r="G14" s="27">
        <f t="shared" si="6"/>
        <v>7142.8571428571431</v>
      </c>
      <c r="H14" s="27">
        <f t="shared" si="7"/>
        <v>3571.4285714285716</v>
      </c>
      <c r="I14" s="27">
        <f t="shared" si="8"/>
        <v>10714.285714285714</v>
      </c>
      <c r="J14" s="27">
        <f t="shared" si="9"/>
        <v>7142.8571428571431</v>
      </c>
      <c r="K14" s="27">
        <f t="shared" si="10"/>
        <v>7142.8571428571431</v>
      </c>
      <c r="L14" s="27">
        <f t="shared" si="11"/>
        <v>200000</v>
      </c>
      <c r="M14" s="27">
        <f t="shared" si="12"/>
        <v>7142.8571428571431</v>
      </c>
      <c r="N14" s="12">
        <f t="shared" si="1"/>
        <v>350000</v>
      </c>
    </row>
    <row r="15" spans="1:14" s="3" customFormat="1" ht="26.25" x14ac:dyDescent="0.25">
      <c r="A15" s="23" t="s">
        <v>9</v>
      </c>
      <c r="B15" s="24" t="s">
        <v>61</v>
      </c>
      <c r="C15" s="15">
        <f>SUM(C16:C16)</f>
        <v>950000</v>
      </c>
      <c r="D15" s="27">
        <f t="shared" si="3"/>
        <v>242346.93877551021</v>
      </c>
      <c r="E15" s="27">
        <f t="shared" si="4"/>
        <v>9693.8775510204086</v>
      </c>
      <c r="F15" s="27">
        <f t="shared" si="5"/>
        <v>38775.510204081635</v>
      </c>
      <c r="G15" s="27">
        <f t="shared" si="6"/>
        <v>19387.755102040817</v>
      </c>
      <c r="H15" s="27">
        <f t="shared" si="7"/>
        <v>9693.8775510204086</v>
      </c>
      <c r="I15" s="27">
        <f t="shared" si="8"/>
        <v>29081.632653061224</v>
      </c>
      <c r="J15" s="27">
        <f t="shared" si="9"/>
        <v>19387.755102040817</v>
      </c>
      <c r="K15" s="27">
        <f t="shared" si="10"/>
        <v>19387.755102040817</v>
      </c>
      <c r="L15" s="27">
        <f t="shared" si="11"/>
        <v>542857.14285714284</v>
      </c>
      <c r="M15" s="27">
        <f t="shared" si="12"/>
        <v>19387.755102040817</v>
      </c>
      <c r="N15" s="13">
        <f t="shared" si="1"/>
        <v>950000.00000000012</v>
      </c>
    </row>
    <row r="16" spans="1:14" x14ac:dyDescent="0.25">
      <c r="A16" s="23" t="s">
        <v>13</v>
      </c>
      <c r="B16" s="24" t="s">
        <v>65</v>
      </c>
      <c r="C16" s="15">
        <v>950000</v>
      </c>
      <c r="D16" s="27">
        <f>25*C16/98</f>
        <v>242346.93877551021</v>
      </c>
      <c r="E16" s="27">
        <f t="shared" si="4"/>
        <v>9693.8775510204086</v>
      </c>
      <c r="F16" s="27">
        <f>4*C16/98</f>
        <v>38775.510204081635</v>
      </c>
      <c r="G16" s="27">
        <f t="shared" si="6"/>
        <v>19387.755102040817</v>
      </c>
      <c r="H16" s="27">
        <f t="shared" si="7"/>
        <v>9693.8775510204086</v>
      </c>
      <c r="I16" s="27">
        <f t="shared" si="8"/>
        <v>29081.632653061224</v>
      </c>
      <c r="J16" s="27">
        <f t="shared" si="9"/>
        <v>19387.755102040817</v>
      </c>
      <c r="K16" s="27">
        <f t="shared" si="10"/>
        <v>19387.755102040817</v>
      </c>
      <c r="L16" s="27">
        <f t="shared" si="11"/>
        <v>542857.14285714284</v>
      </c>
      <c r="M16" s="27">
        <f t="shared" si="12"/>
        <v>19387.755102040817</v>
      </c>
      <c r="N16" s="12">
        <f t="shared" si="1"/>
        <v>950000.00000000012</v>
      </c>
    </row>
    <row r="17" spans="1:14" s="3" customFormat="1" x14ac:dyDescent="0.25">
      <c r="A17" s="23" t="s">
        <v>14</v>
      </c>
      <c r="B17" s="24" t="s">
        <v>66</v>
      </c>
      <c r="C17" s="15">
        <f>SUM(C18:C18)</f>
        <v>500000</v>
      </c>
      <c r="D17" s="27">
        <f t="shared" si="3"/>
        <v>127551.02040816327</v>
      </c>
      <c r="E17" s="27">
        <f t="shared" si="4"/>
        <v>5102.0408163265311</v>
      </c>
      <c r="F17" s="27">
        <f t="shared" si="5"/>
        <v>20408.163265306124</v>
      </c>
      <c r="G17" s="27">
        <f t="shared" si="6"/>
        <v>10204.081632653062</v>
      </c>
      <c r="H17" s="27">
        <f t="shared" si="7"/>
        <v>5102.0408163265311</v>
      </c>
      <c r="I17" s="27">
        <f t="shared" si="8"/>
        <v>15306.122448979591</v>
      </c>
      <c r="J17" s="27">
        <f t="shared" si="9"/>
        <v>10204.081632653062</v>
      </c>
      <c r="K17" s="27">
        <f t="shared" si="10"/>
        <v>10204.081632653062</v>
      </c>
      <c r="L17" s="27">
        <f t="shared" si="11"/>
        <v>285714.28571428574</v>
      </c>
      <c r="M17" s="27">
        <f t="shared" si="12"/>
        <v>10204.081632653062</v>
      </c>
      <c r="N17" s="13">
        <f t="shared" si="1"/>
        <v>500000.00000000006</v>
      </c>
    </row>
    <row r="18" spans="1:14" x14ac:dyDescent="0.25">
      <c r="A18" s="23" t="s">
        <v>15</v>
      </c>
      <c r="B18" s="24" t="s">
        <v>67</v>
      </c>
      <c r="C18" s="15">
        <v>500000</v>
      </c>
      <c r="D18" s="27">
        <v>90000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155000</v>
      </c>
      <c r="M18" s="27">
        <v>0</v>
      </c>
      <c r="N18" s="12">
        <f t="shared" si="1"/>
        <v>245000</v>
      </c>
    </row>
    <row r="19" spans="1:14" s="3" customFormat="1" x14ac:dyDescent="0.25">
      <c r="A19" s="23" t="s">
        <v>16</v>
      </c>
      <c r="B19" s="24" t="s">
        <v>68</v>
      </c>
      <c r="C19" s="15">
        <f>SUM(C20:C23)</f>
        <v>1480000</v>
      </c>
      <c r="D19" s="27">
        <f t="shared" si="3"/>
        <v>377551.02040816325</v>
      </c>
      <c r="E19" s="27">
        <f t="shared" si="4"/>
        <v>15102.040816326531</v>
      </c>
      <c r="F19" s="27">
        <f t="shared" si="5"/>
        <v>60408.163265306124</v>
      </c>
      <c r="G19" s="27">
        <f t="shared" si="6"/>
        <v>30204.081632653062</v>
      </c>
      <c r="H19" s="27">
        <f t="shared" si="7"/>
        <v>15102.040816326531</v>
      </c>
      <c r="I19" s="27">
        <f t="shared" si="8"/>
        <v>45306.122448979593</v>
      </c>
      <c r="J19" s="27">
        <f t="shared" si="9"/>
        <v>30204.081632653062</v>
      </c>
      <c r="K19" s="27">
        <f t="shared" si="10"/>
        <v>30204.081632653062</v>
      </c>
      <c r="L19" s="27">
        <f t="shared" si="11"/>
        <v>845714.28571428568</v>
      </c>
      <c r="M19" s="27">
        <f t="shared" si="12"/>
        <v>30204.081632653062</v>
      </c>
      <c r="N19" s="13">
        <f t="shared" si="1"/>
        <v>1479999.9999999998</v>
      </c>
    </row>
    <row r="20" spans="1:14" ht="25.5" customHeight="1" x14ac:dyDescent="0.25">
      <c r="A20" s="23" t="s">
        <v>17</v>
      </c>
      <c r="B20" s="24" t="s">
        <v>69</v>
      </c>
      <c r="C20" s="15">
        <v>100000</v>
      </c>
      <c r="D20" s="27">
        <f t="shared" si="3"/>
        <v>25510.204081632652</v>
      </c>
      <c r="E20" s="27">
        <f t="shared" si="4"/>
        <v>1020.4081632653061</v>
      </c>
      <c r="F20" s="27">
        <f t="shared" si="5"/>
        <v>4081.6326530612246</v>
      </c>
      <c r="G20" s="27">
        <f t="shared" si="6"/>
        <v>2040.8163265306123</v>
      </c>
      <c r="H20" s="27">
        <f t="shared" si="7"/>
        <v>1020.4081632653061</v>
      </c>
      <c r="I20" s="27">
        <f t="shared" si="8"/>
        <v>3061.2244897959185</v>
      </c>
      <c r="J20" s="27">
        <f t="shared" si="9"/>
        <v>2040.8163265306123</v>
      </c>
      <c r="K20" s="27">
        <f t="shared" si="10"/>
        <v>2040.8163265306123</v>
      </c>
      <c r="L20" s="27">
        <f t="shared" si="11"/>
        <v>57142.857142857145</v>
      </c>
      <c r="M20" s="27">
        <f t="shared" si="12"/>
        <v>2040.8163265306123</v>
      </c>
      <c r="N20" s="12">
        <f t="shared" si="1"/>
        <v>100000</v>
      </c>
    </row>
    <row r="21" spans="1:14" ht="26.25" x14ac:dyDescent="0.25">
      <c r="A21" s="23" t="s">
        <v>18</v>
      </c>
      <c r="B21" s="24" t="s">
        <v>70</v>
      </c>
      <c r="C21" s="15">
        <v>1000000</v>
      </c>
      <c r="D21" s="27">
        <f t="shared" si="3"/>
        <v>255102.04081632654</v>
      </c>
      <c r="E21" s="27">
        <f t="shared" si="4"/>
        <v>10204.081632653062</v>
      </c>
      <c r="F21" s="27">
        <f t="shared" si="5"/>
        <v>40816.326530612248</v>
      </c>
      <c r="G21" s="27">
        <f t="shared" si="6"/>
        <v>20408.163265306124</v>
      </c>
      <c r="H21" s="27">
        <f t="shared" si="7"/>
        <v>10204.081632653062</v>
      </c>
      <c r="I21" s="27">
        <f t="shared" si="8"/>
        <v>30612.244897959183</v>
      </c>
      <c r="J21" s="27">
        <f t="shared" si="9"/>
        <v>20408.163265306124</v>
      </c>
      <c r="K21" s="27">
        <f t="shared" si="10"/>
        <v>20408.163265306124</v>
      </c>
      <c r="L21" s="27">
        <f t="shared" si="11"/>
        <v>571428.57142857148</v>
      </c>
      <c r="M21" s="27">
        <f t="shared" si="12"/>
        <v>20408.163265306124</v>
      </c>
      <c r="N21" s="12">
        <f t="shared" si="1"/>
        <v>1000000.0000000001</v>
      </c>
    </row>
    <row r="22" spans="1:14" ht="26.25" x14ac:dyDescent="0.25">
      <c r="A22" s="23" t="s">
        <v>19</v>
      </c>
      <c r="B22" s="24" t="s">
        <v>71</v>
      </c>
      <c r="C22" s="15">
        <v>280000</v>
      </c>
      <c r="D22" s="27">
        <f t="shared" si="3"/>
        <v>71428.571428571435</v>
      </c>
      <c r="E22" s="27">
        <f t="shared" si="4"/>
        <v>2857.1428571428573</v>
      </c>
      <c r="F22" s="27">
        <f t="shared" si="5"/>
        <v>11428.571428571429</v>
      </c>
      <c r="G22" s="27">
        <f t="shared" si="6"/>
        <v>5714.2857142857147</v>
      </c>
      <c r="H22" s="27">
        <f t="shared" si="7"/>
        <v>2857.1428571428573</v>
      </c>
      <c r="I22" s="27">
        <f t="shared" si="8"/>
        <v>8571.4285714285706</v>
      </c>
      <c r="J22" s="27">
        <f t="shared" si="9"/>
        <v>5714.2857142857147</v>
      </c>
      <c r="K22" s="27">
        <f t="shared" si="10"/>
        <v>5714.2857142857147</v>
      </c>
      <c r="L22" s="27">
        <f t="shared" si="11"/>
        <v>160000</v>
      </c>
      <c r="M22" s="27">
        <f t="shared" si="12"/>
        <v>5714.2857142857147</v>
      </c>
      <c r="N22" s="12">
        <f t="shared" si="1"/>
        <v>280000</v>
      </c>
    </row>
    <row r="23" spans="1:14" ht="26.25" x14ac:dyDescent="0.25">
      <c r="A23" s="23" t="s">
        <v>20</v>
      </c>
      <c r="B23" s="24" t="s">
        <v>72</v>
      </c>
      <c r="C23" s="15">
        <v>100000</v>
      </c>
      <c r="D23" s="27">
        <f t="shared" si="3"/>
        <v>25510.204081632652</v>
      </c>
      <c r="E23" s="27">
        <f t="shared" si="4"/>
        <v>1020.4081632653061</v>
      </c>
      <c r="F23" s="27">
        <f>4*C23/98</f>
        <v>4081.6326530612246</v>
      </c>
      <c r="G23" s="27">
        <f t="shared" si="6"/>
        <v>2040.8163265306123</v>
      </c>
      <c r="H23" s="27">
        <f t="shared" si="7"/>
        <v>1020.4081632653061</v>
      </c>
      <c r="I23" s="27">
        <f t="shared" si="8"/>
        <v>3061.2244897959185</v>
      </c>
      <c r="J23" s="27">
        <f t="shared" si="9"/>
        <v>2040.8163265306123</v>
      </c>
      <c r="K23" s="27">
        <f t="shared" si="10"/>
        <v>2040.8163265306123</v>
      </c>
      <c r="L23" s="27">
        <f t="shared" si="11"/>
        <v>57142.857142857145</v>
      </c>
      <c r="M23" s="27">
        <f t="shared" si="12"/>
        <v>2040.8163265306123</v>
      </c>
      <c r="N23" s="12">
        <f t="shared" si="1"/>
        <v>100000</v>
      </c>
    </row>
    <row r="24" spans="1:14" x14ac:dyDescent="0.25">
      <c r="A24" s="20" t="s">
        <v>22</v>
      </c>
      <c r="B24" s="22" t="s">
        <v>74</v>
      </c>
      <c r="C24" s="16">
        <f>+C25+C31+C34+C38+C46+C49</f>
        <v>34175692.909999996</v>
      </c>
      <c r="D24" s="27">
        <f t="shared" si="3"/>
        <v>8718289.0076530594</v>
      </c>
      <c r="E24" s="27">
        <f t="shared" si="4"/>
        <v>348731.56030612241</v>
      </c>
      <c r="F24" s="27">
        <f t="shared" si="5"/>
        <v>1394926.2412244896</v>
      </c>
      <c r="G24" s="27">
        <f t="shared" si="6"/>
        <v>697463.12061224482</v>
      </c>
      <c r="H24" s="27">
        <f t="shared" si="7"/>
        <v>348731.56030612241</v>
      </c>
      <c r="I24" s="27">
        <f t="shared" si="8"/>
        <v>1046194.6809183672</v>
      </c>
      <c r="J24" s="27">
        <f t="shared" si="9"/>
        <v>697463.12061224482</v>
      </c>
      <c r="K24" s="27">
        <f t="shared" si="10"/>
        <v>697463.12061224482</v>
      </c>
      <c r="L24" s="27">
        <f t="shared" si="11"/>
        <v>19528967.377142854</v>
      </c>
      <c r="M24" s="27">
        <f t="shared" si="12"/>
        <v>697463.12061224482</v>
      </c>
      <c r="N24" s="12">
        <f t="shared" si="1"/>
        <v>34175692.909999996</v>
      </c>
    </row>
    <row r="25" spans="1:14" s="3" customFormat="1" x14ac:dyDescent="0.25">
      <c r="A25" s="23" t="s">
        <v>23</v>
      </c>
      <c r="B25" s="24" t="s">
        <v>75</v>
      </c>
      <c r="C25" s="15">
        <f>SUM(C26:C30)</f>
        <v>7532709.4900000002</v>
      </c>
      <c r="D25" s="27">
        <f t="shared" si="3"/>
        <v>1921609.5637755103</v>
      </c>
      <c r="E25" s="27">
        <f t="shared" si="4"/>
        <v>76864.382551020404</v>
      </c>
      <c r="F25" s="27">
        <f t="shared" si="5"/>
        <v>307457.53020408162</v>
      </c>
      <c r="G25" s="27">
        <f t="shared" si="6"/>
        <v>153728.76510204081</v>
      </c>
      <c r="H25" s="27">
        <f t="shared" si="7"/>
        <v>76864.382551020404</v>
      </c>
      <c r="I25" s="27">
        <f t="shared" si="8"/>
        <v>230593.1476530612</v>
      </c>
      <c r="J25" s="27">
        <f t="shared" si="9"/>
        <v>153728.76510204081</v>
      </c>
      <c r="K25" s="27">
        <f t="shared" si="10"/>
        <v>153728.76510204081</v>
      </c>
      <c r="L25" s="27">
        <f t="shared" si="11"/>
        <v>4304405.422857143</v>
      </c>
      <c r="M25" s="27">
        <f t="shared" si="12"/>
        <v>153728.76510204081</v>
      </c>
      <c r="N25" s="13">
        <f t="shared" si="1"/>
        <v>7532709.4900000012</v>
      </c>
    </row>
    <row r="26" spans="1:14" x14ac:dyDescent="0.25">
      <c r="A26" s="23" t="s">
        <v>24</v>
      </c>
      <c r="B26" s="24" t="s">
        <v>76</v>
      </c>
      <c r="C26" s="15">
        <v>2800000</v>
      </c>
      <c r="D26" s="27">
        <f t="shared" si="3"/>
        <v>714285.71428571432</v>
      </c>
      <c r="E26" s="27">
        <f t="shared" si="4"/>
        <v>28571.428571428572</v>
      </c>
      <c r="F26" s="27">
        <f t="shared" si="5"/>
        <v>114285.71428571429</v>
      </c>
      <c r="G26" s="27">
        <f t="shared" si="6"/>
        <v>57142.857142857145</v>
      </c>
      <c r="H26" s="27">
        <f t="shared" si="7"/>
        <v>28571.428571428572</v>
      </c>
      <c r="I26" s="27">
        <f t="shared" si="8"/>
        <v>85714.28571428571</v>
      </c>
      <c r="J26" s="27">
        <f t="shared" si="9"/>
        <v>57142.857142857145</v>
      </c>
      <c r="K26" s="27">
        <f t="shared" si="10"/>
        <v>57142.857142857145</v>
      </c>
      <c r="L26" s="27">
        <f t="shared" si="11"/>
        <v>1600000</v>
      </c>
      <c r="M26" s="27">
        <f t="shared" si="12"/>
        <v>57142.857142857145</v>
      </c>
      <c r="N26" s="12">
        <f t="shared" si="1"/>
        <v>2800000</v>
      </c>
    </row>
    <row r="27" spans="1:14" x14ac:dyDescent="0.25">
      <c r="A27" s="23" t="s">
        <v>25</v>
      </c>
      <c r="B27" s="24" t="s">
        <v>77</v>
      </c>
      <c r="C27" s="15">
        <v>50000</v>
      </c>
      <c r="D27" s="27">
        <f t="shared" si="3"/>
        <v>12755.102040816326</v>
      </c>
      <c r="E27" s="27">
        <f t="shared" si="4"/>
        <v>510.20408163265307</v>
      </c>
      <c r="F27" s="27">
        <f t="shared" si="5"/>
        <v>2040.8163265306123</v>
      </c>
      <c r="G27" s="27">
        <f t="shared" si="6"/>
        <v>1020.4081632653061</v>
      </c>
      <c r="H27" s="27">
        <f t="shared" si="7"/>
        <v>510.20408163265307</v>
      </c>
      <c r="I27" s="27">
        <f t="shared" si="8"/>
        <v>1530.6122448979593</v>
      </c>
      <c r="J27" s="27">
        <f t="shared" si="9"/>
        <v>1020.4081632653061</v>
      </c>
      <c r="K27" s="27">
        <f t="shared" si="10"/>
        <v>1020.4081632653061</v>
      </c>
      <c r="L27" s="27">
        <f t="shared" si="11"/>
        <v>28571.428571428572</v>
      </c>
      <c r="M27" s="27">
        <f t="shared" si="12"/>
        <v>1020.4081632653061</v>
      </c>
      <c r="N27" s="12">
        <f t="shared" si="1"/>
        <v>50000</v>
      </c>
    </row>
    <row r="28" spans="1:14" x14ac:dyDescent="0.25">
      <c r="A28" s="23" t="s">
        <v>26</v>
      </c>
      <c r="B28" s="24" t="s">
        <v>78</v>
      </c>
      <c r="C28" s="15">
        <v>280000</v>
      </c>
      <c r="D28" s="27">
        <f t="shared" si="3"/>
        <v>71428.571428571435</v>
      </c>
      <c r="E28" s="27">
        <f t="shared" si="4"/>
        <v>2857.1428571428573</v>
      </c>
      <c r="F28" s="27">
        <f t="shared" si="5"/>
        <v>11428.571428571429</v>
      </c>
      <c r="G28" s="27">
        <f t="shared" si="6"/>
        <v>5714.2857142857147</v>
      </c>
      <c r="H28" s="27">
        <f t="shared" si="7"/>
        <v>2857.1428571428573</v>
      </c>
      <c r="I28" s="27">
        <f t="shared" si="8"/>
        <v>8571.4285714285706</v>
      </c>
      <c r="J28" s="27">
        <f t="shared" si="9"/>
        <v>5714.2857142857147</v>
      </c>
      <c r="K28" s="27">
        <f t="shared" si="10"/>
        <v>5714.2857142857147</v>
      </c>
      <c r="L28" s="27">
        <f t="shared" si="11"/>
        <v>160000</v>
      </c>
      <c r="M28" s="27">
        <f t="shared" si="12"/>
        <v>5714.2857142857147</v>
      </c>
      <c r="N28" s="12">
        <f t="shared" si="1"/>
        <v>280000</v>
      </c>
    </row>
    <row r="29" spans="1:14" x14ac:dyDescent="0.25">
      <c r="A29" s="23" t="s">
        <v>27</v>
      </c>
      <c r="B29" s="24" t="s">
        <v>79</v>
      </c>
      <c r="C29" s="15">
        <v>3702709.49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3830000</v>
      </c>
      <c r="M29" s="27">
        <v>0</v>
      </c>
      <c r="N29" s="12">
        <f t="shared" si="1"/>
        <v>3830000</v>
      </c>
    </row>
    <row r="30" spans="1:14" ht="26.25" x14ac:dyDescent="0.25">
      <c r="A30" s="23" t="s">
        <v>28</v>
      </c>
      <c r="B30" s="24" t="s">
        <v>80</v>
      </c>
      <c r="C30" s="15">
        <v>700000</v>
      </c>
      <c r="D30" s="27">
        <f t="shared" si="3"/>
        <v>178571.42857142858</v>
      </c>
      <c r="E30" s="27">
        <f t="shared" si="4"/>
        <v>7142.8571428571431</v>
      </c>
      <c r="F30" s="27">
        <f t="shared" si="5"/>
        <v>28571.428571428572</v>
      </c>
      <c r="G30" s="27">
        <f t="shared" si="6"/>
        <v>14285.714285714286</v>
      </c>
      <c r="H30" s="27">
        <f t="shared" si="7"/>
        <v>7142.8571428571431</v>
      </c>
      <c r="I30" s="27">
        <f t="shared" si="8"/>
        <v>21428.571428571428</v>
      </c>
      <c r="J30" s="27">
        <f t="shared" si="9"/>
        <v>14285.714285714286</v>
      </c>
      <c r="K30" s="27">
        <f t="shared" si="10"/>
        <v>14285.714285714286</v>
      </c>
      <c r="L30" s="27">
        <f t="shared" si="11"/>
        <v>400000</v>
      </c>
      <c r="M30" s="27">
        <f t="shared" si="12"/>
        <v>14285.714285714286</v>
      </c>
      <c r="N30" s="12">
        <f t="shared" si="1"/>
        <v>700000</v>
      </c>
    </row>
    <row r="31" spans="1:14" s="3" customFormat="1" x14ac:dyDescent="0.25">
      <c r="A31" s="23" t="s">
        <v>29</v>
      </c>
      <c r="B31" s="24" t="s">
        <v>81</v>
      </c>
      <c r="C31" s="15">
        <f>SUM(C32:C33)</f>
        <v>999310</v>
      </c>
      <c r="D31" s="27">
        <f t="shared" si="3"/>
        <v>254926.02040816325</v>
      </c>
      <c r="E31" s="27">
        <f t="shared" si="4"/>
        <v>10197.040816326531</v>
      </c>
      <c r="F31" s="27">
        <f t="shared" si="5"/>
        <v>40788.163265306124</v>
      </c>
      <c r="G31" s="27">
        <f t="shared" si="6"/>
        <v>20394.081632653062</v>
      </c>
      <c r="H31" s="27">
        <f t="shared" si="7"/>
        <v>10197.040816326531</v>
      </c>
      <c r="I31" s="27">
        <f t="shared" si="8"/>
        <v>30591.122448979593</v>
      </c>
      <c r="J31" s="27">
        <f t="shared" si="9"/>
        <v>20394.081632653062</v>
      </c>
      <c r="K31" s="27">
        <f t="shared" si="10"/>
        <v>20394.081632653062</v>
      </c>
      <c r="L31" s="27">
        <f t="shared" si="11"/>
        <v>571034.28571428568</v>
      </c>
      <c r="M31" s="27">
        <f t="shared" si="12"/>
        <v>20394.081632653062</v>
      </c>
      <c r="N31" s="13">
        <f t="shared" si="1"/>
        <v>999309.99999999988</v>
      </c>
    </row>
    <row r="32" spans="1:14" x14ac:dyDescent="0.25">
      <c r="A32" s="23" t="s">
        <v>30</v>
      </c>
      <c r="B32" s="24" t="s">
        <v>82</v>
      </c>
      <c r="C32" s="15">
        <v>9310</v>
      </c>
      <c r="D32" s="27">
        <v>0</v>
      </c>
      <c r="E32" s="27">
        <v>0</v>
      </c>
      <c r="F32" s="27">
        <v>0</v>
      </c>
      <c r="G32" s="27">
        <v>9500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2">
        <f t="shared" si="1"/>
        <v>9500</v>
      </c>
    </row>
    <row r="33" spans="1:14" ht="26.25" x14ac:dyDescent="0.25">
      <c r="A33" s="23" t="s">
        <v>31</v>
      </c>
      <c r="B33" s="24" t="s">
        <v>83</v>
      </c>
      <c r="C33" s="15">
        <v>990000</v>
      </c>
      <c r="D33" s="27">
        <f t="shared" si="3"/>
        <v>252551.02040816325</v>
      </c>
      <c r="E33" s="27">
        <f t="shared" si="4"/>
        <v>10102.040816326531</v>
      </c>
      <c r="F33" s="27">
        <f t="shared" si="5"/>
        <v>40408.163265306124</v>
      </c>
      <c r="G33" s="27">
        <f t="shared" si="6"/>
        <v>20204.081632653062</v>
      </c>
      <c r="H33" s="27">
        <f t="shared" si="7"/>
        <v>10102.040816326531</v>
      </c>
      <c r="I33" s="27">
        <f t="shared" si="8"/>
        <v>30306.122448979593</v>
      </c>
      <c r="J33" s="27">
        <f t="shared" si="9"/>
        <v>20204.081632653062</v>
      </c>
      <c r="K33" s="27">
        <f t="shared" si="10"/>
        <v>20204.081632653062</v>
      </c>
      <c r="L33" s="27">
        <f t="shared" si="11"/>
        <v>565714.28571428568</v>
      </c>
      <c r="M33" s="27">
        <f t="shared" si="12"/>
        <v>20204.081632653062</v>
      </c>
      <c r="N33" s="12">
        <f t="shared" si="1"/>
        <v>989999.99999999988</v>
      </c>
    </row>
    <row r="34" spans="1:14" s="3" customFormat="1" ht="26.25" x14ac:dyDescent="0.25">
      <c r="A34" s="23" t="s">
        <v>32</v>
      </c>
      <c r="B34" s="24" t="s">
        <v>84</v>
      </c>
      <c r="C34" s="15">
        <f>SUM(C35:C37)</f>
        <v>13758525.18</v>
      </c>
      <c r="D34" s="27">
        <f t="shared" si="3"/>
        <v>3509827.8520408161</v>
      </c>
      <c r="E34" s="27">
        <f t="shared" si="4"/>
        <v>140393.11408163264</v>
      </c>
      <c r="F34" s="27">
        <f t="shared" si="5"/>
        <v>561572.45632653055</v>
      </c>
      <c r="G34" s="27">
        <f t="shared" si="6"/>
        <v>280786.22816326527</v>
      </c>
      <c r="H34" s="27">
        <f t="shared" si="7"/>
        <v>140393.11408163264</v>
      </c>
      <c r="I34" s="27">
        <f t="shared" si="8"/>
        <v>421179.34224489797</v>
      </c>
      <c r="J34" s="27">
        <f t="shared" si="9"/>
        <v>280786.22816326527</v>
      </c>
      <c r="K34" s="27">
        <f t="shared" si="10"/>
        <v>280786.22816326527</v>
      </c>
      <c r="L34" s="27">
        <f t="shared" si="11"/>
        <v>7862014.3885714281</v>
      </c>
      <c r="M34" s="27">
        <f t="shared" si="12"/>
        <v>280786.22816326527</v>
      </c>
      <c r="N34" s="13">
        <f t="shared" si="1"/>
        <v>13758525.18</v>
      </c>
    </row>
    <row r="35" spans="1:14" ht="26.25" x14ac:dyDescent="0.25">
      <c r="A35" s="23" t="s">
        <v>33</v>
      </c>
      <c r="B35" s="24" t="s">
        <v>85</v>
      </c>
      <c r="C35" s="15">
        <v>12120815.18</v>
      </c>
      <c r="D35" s="27">
        <v>483885.93</v>
      </c>
      <c r="E35" s="27">
        <v>221095.81</v>
      </c>
      <c r="F35" s="27">
        <v>77333.259999999995</v>
      </c>
      <c r="G35" s="27">
        <v>212666.7</v>
      </c>
      <c r="H35" s="27">
        <v>268733.26</v>
      </c>
      <c r="I35" s="27">
        <v>119866.65</v>
      </c>
      <c r="J35" s="27">
        <v>185599.81</v>
      </c>
      <c r="K35" s="27">
        <v>210733.21</v>
      </c>
      <c r="L35" s="27">
        <v>479466.47</v>
      </c>
      <c r="M35" s="27">
        <v>0</v>
      </c>
      <c r="N35" s="12">
        <f t="shared" si="1"/>
        <v>2259381.0999999996</v>
      </c>
    </row>
    <row r="36" spans="1:14" ht="26.25" x14ac:dyDescent="0.25">
      <c r="A36" s="23" t="s">
        <v>34</v>
      </c>
      <c r="B36" s="24" t="s">
        <v>86</v>
      </c>
      <c r="C36" s="15">
        <v>850000</v>
      </c>
      <c r="D36" s="27">
        <f t="shared" si="3"/>
        <v>216836.73469387754</v>
      </c>
      <c r="E36" s="27">
        <f t="shared" si="4"/>
        <v>8673.4693877551017</v>
      </c>
      <c r="F36" s="27">
        <f t="shared" si="5"/>
        <v>34693.877551020407</v>
      </c>
      <c r="G36" s="27">
        <f t="shared" si="6"/>
        <v>17346.938775510203</v>
      </c>
      <c r="H36" s="27">
        <f t="shared" si="7"/>
        <v>8673.4693877551017</v>
      </c>
      <c r="I36" s="27">
        <f t="shared" si="8"/>
        <v>26020.408163265307</v>
      </c>
      <c r="J36" s="27">
        <f t="shared" si="9"/>
        <v>17346.938775510203</v>
      </c>
      <c r="K36" s="27">
        <f t="shared" si="10"/>
        <v>17346.938775510203</v>
      </c>
      <c r="L36" s="27">
        <f t="shared" si="11"/>
        <v>485714.28571428574</v>
      </c>
      <c r="M36" s="27">
        <f t="shared" si="12"/>
        <v>17346.938775510203</v>
      </c>
      <c r="N36" s="12">
        <f t="shared" si="1"/>
        <v>849999.99999999988</v>
      </c>
    </row>
    <row r="37" spans="1:14" x14ac:dyDescent="0.25">
      <c r="A37" s="23" t="s">
        <v>35</v>
      </c>
      <c r="B37" s="24" t="s">
        <v>87</v>
      </c>
      <c r="C37" s="15">
        <v>787710</v>
      </c>
      <c r="D37" s="27">
        <v>10000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10000</v>
      </c>
      <c r="M37" s="27">
        <v>0</v>
      </c>
      <c r="N37" s="12">
        <f t="shared" si="1"/>
        <v>20000</v>
      </c>
    </row>
    <row r="38" spans="1:14" s="3" customFormat="1" ht="26.25" x14ac:dyDescent="0.25">
      <c r="A38" s="23" t="s">
        <v>36</v>
      </c>
      <c r="B38" s="24" t="s">
        <v>88</v>
      </c>
      <c r="C38" s="15">
        <f>SUM(C39:C45)</f>
        <v>10835148.239999998</v>
      </c>
      <c r="D38" s="27">
        <f t="shared" si="3"/>
        <v>2764068.4285714282</v>
      </c>
      <c r="E38" s="27">
        <f t="shared" si="4"/>
        <v>110562.73714285712</v>
      </c>
      <c r="F38" s="27">
        <f t="shared" si="5"/>
        <v>442250.94857142848</v>
      </c>
      <c r="G38" s="27">
        <f t="shared" si="6"/>
        <v>221125.47428571424</v>
      </c>
      <c r="H38" s="27">
        <f t="shared" si="7"/>
        <v>110562.73714285712</v>
      </c>
      <c r="I38" s="27">
        <f t="shared" si="8"/>
        <v>331688.21142857138</v>
      </c>
      <c r="J38" s="27">
        <f t="shared" si="9"/>
        <v>221125.47428571424</v>
      </c>
      <c r="K38" s="27">
        <f t="shared" si="10"/>
        <v>221125.47428571424</v>
      </c>
      <c r="L38" s="27">
        <f t="shared" si="11"/>
        <v>6191513.2799999993</v>
      </c>
      <c r="M38" s="27">
        <f t="shared" si="12"/>
        <v>221125.47428571424</v>
      </c>
      <c r="N38" s="13">
        <f t="shared" si="1"/>
        <v>10835148.239999998</v>
      </c>
    </row>
    <row r="39" spans="1:14" x14ac:dyDescent="0.25">
      <c r="A39" s="23" t="s">
        <v>37</v>
      </c>
      <c r="B39" s="24" t="s">
        <v>89</v>
      </c>
      <c r="C39" s="15">
        <v>3000000</v>
      </c>
      <c r="D39" s="27">
        <f t="shared" si="3"/>
        <v>765306.12244897964</v>
      </c>
      <c r="E39" s="27">
        <f t="shared" si="4"/>
        <v>30612.244897959183</v>
      </c>
      <c r="F39" s="27">
        <f t="shared" si="5"/>
        <v>122448.97959183673</v>
      </c>
      <c r="G39" s="27">
        <f t="shared" si="6"/>
        <v>61224.489795918365</v>
      </c>
      <c r="H39" s="27">
        <f t="shared" si="7"/>
        <v>30612.244897959183</v>
      </c>
      <c r="I39" s="27">
        <f t="shared" si="8"/>
        <v>91836.734693877544</v>
      </c>
      <c r="J39" s="27">
        <f t="shared" si="9"/>
        <v>61224.489795918365</v>
      </c>
      <c r="K39" s="27">
        <f t="shared" si="10"/>
        <v>61224.489795918365</v>
      </c>
      <c r="L39" s="27">
        <f t="shared" si="11"/>
        <v>1714285.7142857143</v>
      </c>
      <c r="M39" s="27">
        <f t="shared" si="12"/>
        <v>61224.489795918365</v>
      </c>
      <c r="N39" s="12">
        <f t="shared" si="1"/>
        <v>3000000</v>
      </c>
    </row>
    <row r="40" spans="1:14" ht="26.25" x14ac:dyDescent="0.25">
      <c r="A40" s="23" t="s">
        <v>38</v>
      </c>
      <c r="B40" s="24" t="s">
        <v>90</v>
      </c>
      <c r="C40" s="15">
        <v>500000</v>
      </c>
      <c r="D40" s="27">
        <f t="shared" si="3"/>
        <v>127551.02040816327</v>
      </c>
      <c r="E40" s="27">
        <f t="shared" si="4"/>
        <v>5102.0408163265311</v>
      </c>
      <c r="F40" s="27">
        <f t="shared" si="5"/>
        <v>20408.163265306124</v>
      </c>
      <c r="G40" s="27">
        <f t="shared" si="6"/>
        <v>10204.081632653062</v>
      </c>
      <c r="H40" s="27">
        <f t="shared" si="7"/>
        <v>5102.0408163265311</v>
      </c>
      <c r="I40" s="27">
        <f t="shared" si="8"/>
        <v>15306.122448979591</v>
      </c>
      <c r="J40" s="27">
        <f t="shared" si="9"/>
        <v>10204.081632653062</v>
      </c>
      <c r="K40" s="27">
        <f t="shared" si="10"/>
        <v>10204.081632653062</v>
      </c>
      <c r="L40" s="27">
        <f t="shared" si="11"/>
        <v>285714.28571428574</v>
      </c>
      <c r="M40" s="27">
        <f t="shared" si="12"/>
        <v>10204.081632653062</v>
      </c>
      <c r="N40" s="12">
        <f t="shared" si="1"/>
        <v>500000.00000000006</v>
      </c>
    </row>
    <row r="41" spans="1:14" ht="26.25" x14ac:dyDescent="0.25">
      <c r="A41" s="23" t="s">
        <v>39</v>
      </c>
      <c r="B41" s="24" t="s">
        <v>91</v>
      </c>
      <c r="C41" s="15">
        <v>170000</v>
      </c>
      <c r="D41" s="27">
        <f t="shared" si="3"/>
        <v>43367.34693877551</v>
      </c>
      <c r="E41" s="27">
        <f t="shared" si="4"/>
        <v>1734.6938775510205</v>
      </c>
      <c r="F41" s="27">
        <f t="shared" si="5"/>
        <v>6938.7755102040819</v>
      </c>
      <c r="G41" s="27">
        <f t="shared" si="6"/>
        <v>3469.387755102041</v>
      </c>
      <c r="H41" s="27">
        <f t="shared" si="7"/>
        <v>1734.6938775510205</v>
      </c>
      <c r="I41" s="27">
        <f t="shared" si="8"/>
        <v>5204.0816326530612</v>
      </c>
      <c r="J41" s="27">
        <f t="shared" si="9"/>
        <v>3469.387755102041</v>
      </c>
      <c r="K41" s="27">
        <f t="shared" si="10"/>
        <v>3469.387755102041</v>
      </c>
      <c r="L41" s="27">
        <f t="shared" si="11"/>
        <v>97142.857142857145</v>
      </c>
      <c r="M41" s="27">
        <f t="shared" si="12"/>
        <v>3469.387755102041</v>
      </c>
      <c r="N41" s="12">
        <f t="shared" si="1"/>
        <v>170000</v>
      </c>
    </row>
    <row r="42" spans="1:14" x14ac:dyDescent="0.25">
      <c r="A42" s="23" t="s">
        <v>40</v>
      </c>
      <c r="B42" s="24" t="s">
        <v>92</v>
      </c>
      <c r="C42" s="15">
        <v>388190.31</v>
      </c>
      <c r="D42" s="27">
        <v>120000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170000</v>
      </c>
      <c r="M42" s="27">
        <v>0</v>
      </c>
      <c r="N42" s="12">
        <f t="shared" si="1"/>
        <v>290000</v>
      </c>
    </row>
    <row r="43" spans="1:14" ht="26.25" x14ac:dyDescent="0.25">
      <c r="A43" s="23" t="s">
        <v>41</v>
      </c>
      <c r="B43" s="24" t="s">
        <v>93</v>
      </c>
      <c r="C43" s="15">
        <v>5479623.9699999997</v>
      </c>
      <c r="D43" s="27">
        <v>550000</v>
      </c>
      <c r="E43" s="27">
        <v>550000</v>
      </c>
      <c r="F43" s="27">
        <v>550000</v>
      </c>
      <c r="G43" s="27">
        <v>550000</v>
      </c>
      <c r="H43" s="27">
        <v>550000</v>
      </c>
      <c r="I43" s="27">
        <v>550000</v>
      </c>
      <c r="J43" s="27">
        <v>550000</v>
      </c>
      <c r="K43" s="27">
        <v>550000</v>
      </c>
      <c r="L43" s="27">
        <v>550000</v>
      </c>
      <c r="M43" s="27">
        <v>550000</v>
      </c>
      <c r="N43" s="12">
        <f t="shared" si="1"/>
        <v>5500000</v>
      </c>
    </row>
    <row r="44" spans="1:14" x14ac:dyDescent="0.25">
      <c r="A44" s="23" t="s">
        <v>42</v>
      </c>
      <c r="B44" s="24" t="s">
        <v>94</v>
      </c>
      <c r="C44" s="15">
        <v>1047333.96</v>
      </c>
      <c r="D44" s="27">
        <f>6260*2</f>
        <v>12520</v>
      </c>
      <c r="E44" s="27">
        <v>6260</v>
      </c>
      <c r="F44" s="27">
        <f>6260*2</f>
        <v>12520</v>
      </c>
      <c r="G44" s="27">
        <v>6260</v>
      </c>
      <c r="H44" s="27">
        <v>6260</v>
      </c>
      <c r="I44" s="27">
        <v>6260</v>
      </c>
      <c r="J44" s="27">
        <v>6260</v>
      </c>
      <c r="K44" s="27">
        <v>6260</v>
      </c>
      <c r="L44" s="27">
        <f>6260*2</f>
        <v>12520</v>
      </c>
      <c r="M44" s="27">
        <v>12520</v>
      </c>
      <c r="N44" s="12">
        <f t="shared" si="1"/>
        <v>87640</v>
      </c>
    </row>
    <row r="45" spans="1:14" x14ac:dyDescent="0.25">
      <c r="A45" s="23" t="s">
        <v>43</v>
      </c>
      <c r="B45" s="24" t="s">
        <v>95</v>
      </c>
      <c r="C45" s="15">
        <v>250000</v>
      </c>
      <c r="D45" s="27">
        <f t="shared" si="3"/>
        <v>63775.510204081635</v>
      </c>
      <c r="E45" s="27">
        <f t="shared" si="4"/>
        <v>2551.0204081632655</v>
      </c>
      <c r="F45" s="27">
        <f t="shared" si="5"/>
        <v>10204.081632653062</v>
      </c>
      <c r="G45" s="27">
        <f t="shared" si="6"/>
        <v>5102.0408163265311</v>
      </c>
      <c r="H45" s="27">
        <f t="shared" si="7"/>
        <v>2551.0204081632655</v>
      </c>
      <c r="I45" s="27">
        <f t="shared" si="8"/>
        <v>7653.0612244897957</v>
      </c>
      <c r="J45" s="27">
        <f t="shared" si="9"/>
        <v>5102.0408163265311</v>
      </c>
      <c r="K45" s="27">
        <f t="shared" si="10"/>
        <v>5102.0408163265311</v>
      </c>
      <c r="L45" s="27">
        <f t="shared" si="11"/>
        <v>142857.14285714287</v>
      </c>
      <c r="M45" s="27">
        <f t="shared" si="12"/>
        <v>5102.0408163265311</v>
      </c>
      <c r="N45" s="12">
        <f t="shared" si="1"/>
        <v>250000.00000000003</v>
      </c>
    </row>
    <row r="46" spans="1:14" s="3" customFormat="1" x14ac:dyDescent="0.25">
      <c r="A46" s="23" t="s">
        <v>44</v>
      </c>
      <c r="B46" s="24" t="s">
        <v>96</v>
      </c>
      <c r="C46" s="15">
        <f>SUM(C47:C48)</f>
        <v>900000</v>
      </c>
      <c r="D46" s="27">
        <f t="shared" si="3"/>
        <v>229591.83673469388</v>
      </c>
      <c r="E46" s="27">
        <f t="shared" si="4"/>
        <v>9183.6734693877552</v>
      </c>
      <c r="F46" s="27">
        <f t="shared" si="5"/>
        <v>36734.693877551021</v>
      </c>
      <c r="G46" s="27">
        <f t="shared" si="6"/>
        <v>18367.34693877551</v>
      </c>
      <c r="H46" s="27">
        <f t="shared" si="7"/>
        <v>9183.6734693877552</v>
      </c>
      <c r="I46" s="27">
        <f t="shared" si="8"/>
        <v>27551.020408163266</v>
      </c>
      <c r="J46" s="27">
        <f t="shared" si="9"/>
        <v>18367.34693877551</v>
      </c>
      <c r="K46" s="27">
        <f t="shared" si="10"/>
        <v>18367.34693877551</v>
      </c>
      <c r="L46" s="27">
        <f t="shared" si="11"/>
        <v>514285.71428571426</v>
      </c>
      <c r="M46" s="27">
        <f t="shared" si="12"/>
        <v>18367.34693877551</v>
      </c>
      <c r="N46" s="13">
        <f t="shared" si="1"/>
        <v>899999.99999999988</v>
      </c>
    </row>
    <row r="47" spans="1:14" x14ac:dyDescent="0.25">
      <c r="A47" s="23" t="s">
        <v>45</v>
      </c>
      <c r="B47" s="24" t="s">
        <v>97</v>
      </c>
      <c r="C47" s="15">
        <v>550000</v>
      </c>
      <c r="D47" s="27">
        <f t="shared" si="3"/>
        <v>140306.12244897959</v>
      </c>
      <c r="E47" s="27">
        <f t="shared" si="4"/>
        <v>5612.2448979591836</v>
      </c>
      <c r="F47" s="27">
        <f t="shared" si="5"/>
        <v>22448.979591836734</v>
      </c>
      <c r="G47" s="27">
        <f t="shared" si="6"/>
        <v>11224.489795918367</v>
      </c>
      <c r="H47" s="27">
        <f t="shared" si="7"/>
        <v>5612.2448979591836</v>
      </c>
      <c r="I47" s="27">
        <f t="shared" si="8"/>
        <v>16836.734693877552</v>
      </c>
      <c r="J47" s="27">
        <f t="shared" si="9"/>
        <v>11224.489795918367</v>
      </c>
      <c r="K47" s="27">
        <f t="shared" si="10"/>
        <v>11224.489795918367</v>
      </c>
      <c r="L47" s="27">
        <f t="shared" si="11"/>
        <v>314285.71428571426</v>
      </c>
      <c r="M47" s="27">
        <f t="shared" si="12"/>
        <v>11224.489795918367</v>
      </c>
      <c r="N47" s="12">
        <f t="shared" si="1"/>
        <v>550000</v>
      </c>
    </row>
    <row r="48" spans="1:14" x14ac:dyDescent="0.25">
      <c r="A48" s="23" t="s">
        <v>46</v>
      </c>
      <c r="B48" s="24" t="s">
        <v>98</v>
      </c>
      <c r="C48" s="15">
        <v>350000</v>
      </c>
      <c r="D48" s="27">
        <f t="shared" si="3"/>
        <v>89285.71428571429</v>
      </c>
      <c r="E48" s="27">
        <f t="shared" si="4"/>
        <v>3571.4285714285716</v>
      </c>
      <c r="F48" s="27">
        <f t="shared" si="5"/>
        <v>14285.714285714286</v>
      </c>
      <c r="G48" s="27">
        <f t="shared" si="6"/>
        <v>7142.8571428571431</v>
      </c>
      <c r="H48" s="27">
        <f t="shared" si="7"/>
        <v>3571.4285714285716</v>
      </c>
      <c r="I48" s="27">
        <f t="shared" si="8"/>
        <v>10714.285714285714</v>
      </c>
      <c r="J48" s="27">
        <f t="shared" si="9"/>
        <v>7142.8571428571431</v>
      </c>
      <c r="K48" s="27">
        <f t="shared" si="10"/>
        <v>7142.8571428571431</v>
      </c>
      <c r="L48" s="27">
        <f t="shared" si="11"/>
        <v>200000</v>
      </c>
      <c r="M48" s="27">
        <f t="shared" si="12"/>
        <v>7142.8571428571431</v>
      </c>
      <c r="N48" s="12">
        <f t="shared" si="1"/>
        <v>350000</v>
      </c>
    </row>
    <row r="49" spans="1:14" s="3" customFormat="1" x14ac:dyDescent="0.25">
      <c r="A49" s="23" t="s">
        <v>47</v>
      </c>
      <c r="B49" s="24" t="s">
        <v>99</v>
      </c>
      <c r="C49" s="15">
        <f>SUM(C50:C50)</f>
        <v>150000</v>
      </c>
      <c r="D49" s="27">
        <f t="shared" si="3"/>
        <v>38265.306122448979</v>
      </c>
      <c r="E49" s="27">
        <f t="shared" si="4"/>
        <v>1530.6122448979593</v>
      </c>
      <c r="F49" s="27">
        <f t="shared" si="5"/>
        <v>6122.4489795918371</v>
      </c>
      <c r="G49" s="27">
        <f t="shared" si="6"/>
        <v>3061.2244897959185</v>
      </c>
      <c r="H49" s="27">
        <f t="shared" si="7"/>
        <v>1530.6122448979593</v>
      </c>
      <c r="I49" s="27">
        <f t="shared" si="8"/>
        <v>4591.8367346938776</v>
      </c>
      <c r="J49" s="27">
        <f t="shared" si="9"/>
        <v>3061.2244897959185</v>
      </c>
      <c r="K49" s="27">
        <f t="shared" si="10"/>
        <v>3061.2244897959185</v>
      </c>
      <c r="L49" s="27">
        <f t="shared" si="11"/>
        <v>85714.28571428571</v>
      </c>
      <c r="M49" s="27">
        <f t="shared" si="12"/>
        <v>3061.2244897959185</v>
      </c>
      <c r="N49" s="13">
        <f t="shared" si="1"/>
        <v>150000</v>
      </c>
    </row>
    <row r="50" spans="1:14" x14ac:dyDescent="0.25">
      <c r="A50" s="23" t="s">
        <v>48</v>
      </c>
      <c r="B50" s="24" t="s">
        <v>100</v>
      </c>
      <c r="C50" s="15">
        <v>150000</v>
      </c>
      <c r="D50" s="27">
        <f t="shared" si="3"/>
        <v>38265.306122448979</v>
      </c>
      <c r="E50" s="27">
        <f t="shared" si="4"/>
        <v>1530.6122448979593</v>
      </c>
      <c r="F50" s="27">
        <f t="shared" si="5"/>
        <v>6122.4489795918371</v>
      </c>
      <c r="G50" s="27">
        <f t="shared" si="6"/>
        <v>3061.2244897959185</v>
      </c>
      <c r="H50" s="27">
        <f t="shared" si="7"/>
        <v>1530.6122448979593</v>
      </c>
      <c r="I50" s="27">
        <f t="shared" si="8"/>
        <v>4591.8367346938776</v>
      </c>
      <c r="J50" s="27">
        <f t="shared" si="9"/>
        <v>3061.2244897959185</v>
      </c>
      <c r="K50" s="27">
        <f t="shared" si="10"/>
        <v>3061.2244897959185</v>
      </c>
      <c r="L50" s="27">
        <f t="shared" si="11"/>
        <v>85714.28571428571</v>
      </c>
      <c r="M50" s="27">
        <f t="shared" si="12"/>
        <v>3061.2244897959185</v>
      </c>
      <c r="N50" s="12">
        <f t="shared" si="1"/>
        <v>150000</v>
      </c>
    </row>
    <row r="51" spans="1:14" x14ac:dyDescent="0.25">
      <c r="A51" s="20" t="s">
        <v>49</v>
      </c>
      <c r="B51" s="22" t="s">
        <v>101</v>
      </c>
      <c r="C51" s="16">
        <f>+C52</f>
        <v>0</v>
      </c>
      <c r="D51" s="26">
        <f t="shared" ref="D51:M51" si="13">+D52</f>
        <v>0</v>
      </c>
      <c r="E51" s="26">
        <f t="shared" si="13"/>
        <v>0</v>
      </c>
      <c r="F51" s="26">
        <f t="shared" si="13"/>
        <v>0</v>
      </c>
      <c r="G51" s="26">
        <f t="shared" si="13"/>
        <v>0</v>
      </c>
      <c r="H51" s="26">
        <f t="shared" si="13"/>
        <v>0</v>
      </c>
      <c r="I51" s="26">
        <f t="shared" si="13"/>
        <v>0</v>
      </c>
      <c r="J51" s="26">
        <f t="shared" si="13"/>
        <v>0</v>
      </c>
      <c r="K51" s="26">
        <f t="shared" si="13"/>
        <v>0</v>
      </c>
      <c r="L51" s="26">
        <f t="shared" si="13"/>
        <v>3848613.1999999997</v>
      </c>
      <c r="M51" s="26">
        <f t="shared" si="13"/>
        <v>2755112.52</v>
      </c>
      <c r="N51" s="6" t="e">
        <f>+#REF!</f>
        <v>#REF!</v>
      </c>
    </row>
    <row r="52" spans="1:14" s="3" customFormat="1" x14ac:dyDescent="0.25">
      <c r="A52" s="23" t="s">
        <v>104</v>
      </c>
      <c r="B52" s="24" t="s">
        <v>106</v>
      </c>
      <c r="C52" s="15">
        <f>+C53</f>
        <v>0</v>
      </c>
      <c r="D52" s="27">
        <f t="shared" ref="D52:M52" si="14">+D53</f>
        <v>0</v>
      </c>
      <c r="E52" s="27">
        <f t="shared" si="14"/>
        <v>0</v>
      </c>
      <c r="F52" s="27">
        <f t="shared" si="14"/>
        <v>0</v>
      </c>
      <c r="G52" s="27">
        <f t="shared" si="14"/>
        <v>0</v>
      </c>
      <c r="H52" s="27">
        <f t="shared" si="14"/>
        <v>0</v>
      </c>
      <c r="I52" s="27">
        <f t="shared" si="14"/>
        <v>0</v>
      </c>
      <c r="J52" s="27">
        <f t="shared" si="14"/>
        <v>0</v>
      </c>
      <c r="K52" s="27">
        <f t="shared" si="14"/>
        <v>0</v>
      </c>
      <c r="L52" s="27">
        <f t="shared" si="14"/>
        <v>3848613.1999999997</v>
      </c>
      <c r="M52" s="27">
        <f t="shared" si="14"/>
        <v>2755112.52</v>
      </c>
      <c r="N52" s="7"/>
    </row>
    <row r="53" spans="1:14" s="3" customFormat="1" x14ac:dyDescent="0.25">
      <c r="A53" s="23" t="s">
        <v>105</v>
      </c>
      <c r="B53" s="33" t="s">
        <v>107</v>
      </c>
      <c r="C53" s="15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3848613.1999999997</v>
      </c>
      <c r="M53" s="27">
        <v>2755112.52</v>
      </c>
      <c r="N53" s="7"/>
    </row>
    <row r="54" spans="1:14" ht="15.75" thickBot="1" x14ac:dyDescent="0.3">
      <c r="A54" s="25"/>
      <c r="B54" s="9"/>
      <c r="C54" s="14">
        <f t="shared" ref="C54:M54" si="15">+C6+C7+C24+C51</f>
        <v>56493323.759999998</v>
      </c>
      <c r="D54" s="29">
        <f t="shared" si="15"/>
        <v>15575986.82785714</v>
      </c>
      <c r="E54" s="29">
        <f t="shared" si="15"/>
        <v>596187.15071428567</v>
      </c>
      <c r="F54" s="29">
        <f t="shared" si="15"/>
        <v>2154600.962857143</v>
      </c>
      <c r="G54" s="29">
        <f t="shared" si="15"/>
        <v>1114409.8514285714</v>
      </c>
      <c r="H54" s="29">
        <f t="shared" si="15"/>
        <v>597435.71071428573</v>
      </c>
      <c r="I54" s="29">
        <f t="shared" si="15"/>
        <v>1632632.5621428569</v>
      </c>
      <c r="J54" s="29">
        <f t="shared" si="15"/>
        <v>1115658.4214285715</v>
      </c>
      <c r="K54" s="29">
        <f t="shared" si="15"/>
        <v>1114409.8514285714</v>
      </c>
      <c r="L54" s="29">
        <f t="shared" si="15"/>
        <v>36536326.890000001</v>
      </c>
      <c r="M54" s="29">
        <f t="shared" si="15"/>
        <v>3796552.1914285715</v>
      </c>
      <c r="N54" s="14">
        <f>SUM(D54:M54)</f>
        <v>64234200.420000002</v>
      </c>
    </row>
    <row r="55" spans="1:14" ht="15.75" thickTop="1" x14ac:dyDescent="0.25"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4"/>
    </row>
    <row r="56" spans="1:14" x14ac:dyDescent="0.25">
      <c r="C56" s="4"/>
      <c r="D56" s="4"/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2017</vt:lpstr>
      <vt:lpstr>2018 PRESUP</vt:lpstr>
      <vt:lpstr>'2017'!Área_de_impresión</vt:lpstr>
      <vt:lpstr>'2018 PRESUP'!Área_de_impresión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Octaviano Emilio</dc:creator>
  <cp:lastModifiedBy>Nelson Zarate Benitez</cp:lastModifiedBy>
  <cp:lastPrinted>2018-09-06T22:00:01Z</cp:lastPrinted>
  <dcterms:created xsi:type="dcterms:W3CDTF">2018-09-06T15:22:03Z</dcterms:created>
  <dcterms:modified xsi:type="dcterms:W3CDTF">2018-09-12T15:25:58Z</dcterms:modified>
</cp:coreProperties>
</file>